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240" yWindow="45" windowWidth="24780" windowHeight="12405" activeTab="2"/>
  </bookViews>
  <sheets>
    <sheet name="Answer to BMI and deli" sheetId="1" r:id="rId1"/>
    <sheet name="Subtotal answer to NJED" sheetId="2" r:id="rId2"/>
    <sheet name="table construct answer to PAED" sheetId="3" r:id="rId3"/>
  </sheets>
  <calcPr calcId="125725"/>
  <pivotCaches>
    <pivotCache cacheId="2" r:id="rId4"/>
    <pivotCache cacheId="7" r:id="rId5"/>
  </pivotCaches>
</workbook>
</file>

<file path=xl/calcChain.xml><?xml version="1.0" encoding="utf-8"?>
<calcChain xmlns="http://schemas.openxmlformats.org/spreadsheetml/2006/main">
  <c r="D185" i="3"/>
  <c r="E185"/>
  <c r="F185"/>
  <c r="C185"/>
  <c r="H2"/>
  <c r="H185" s="1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G2"/>
  <c r="I2" s="1"/>
  <c r="J2" s="1"/>
  <c r="G3"/>
  <c r="I3" s="1"/>
  <c r="J3" s="1"/>
  <c r="G4"/>
  <c r="I4" s="1"/>
  <c r="J4" s="1"/>
  <c r="G5"/>
  <c r="I5" s="1"/>
  <c r="J5" s="1"/>
  <c r="G6"/>
  <c r="I6" s="1"/>
  <c r="J6" s="1"/>
  <c r="G7"/>
  <c r="I7" s="1"/>
  <c r="J7" s="1"/>
  <c r="G8"/>
  <c r="I8" s="1"/>
  <c r="J8" s="1"/>
  <c r="G9"/>
  <c r="I9" s="1"/>
  <c r="J9" s="1"/>
  <c r="G10"/>
  <c r="I10" s="1"/>
  <c r="J10" s="1"/>
  <c r="G11"/>
  <c r="I11" s="1"/>
  <c r="J11" s="1"/>
  <c r="G12"/>
  <c r="I12" s="1"/>
  <c r="J12" s="1"/>
  <c r="G13"/>
  <c r="I13" s="1"/>
  <c r="J13" s="1"/>
  <c r="G14"/>
  <c r="I14" s="1"/>
  <c r="J14" s="1"/>
  <c r="G15"/>
  <c r="I15" s="1"/>
  <c r="J15" s="1"/>
  <c r="G16"/>
  <c r="I16" s="1"/>
  <c r="J16" s="1"/>
  <c r="G17"/>
  <c r="I17" s="1"/>
  <c r="J17" s="1"/>
  <c r="G18"/>
  <c r="I18" s="1"/>
  <c r="J18" s="1"/>
  <c r="G19"/>
  <c r="I19" s="1"/>
  <c r="J19" s="1"/>
  <c r="G20"/>
  <c r="I20" s="1"/>
  <c r="J20" s="1"/>
  <c r="G21"/>
  <c r="I21" s="1"/>
  <c r="J21" s="1"/>
  <c r="G22"/>
  <c r="I22" s="1"/>
  <c r="J22" s="1"/>
  <c r="G23"/>
  <c r="I23" s="1"/>
  <c r="J23" s="1"/>
  <c r="G24"/>
  <c r="I24" s="1"/>
  <c r="J24" s="1"/>
  <c r="G25"/>
  <c r="I25" s="1"/>
  <c r="J25" s="1"/>
  <c r="G26"/>
  <c r="I26" s="1"/>
  <c r="J26" s="1"/>
  <c r="G27"/>
  <c r="I27" s="1"/>
  <c r="J27" s="1"/>
  <c r="G28"/>
  <c r="I28" s="1"/>
  <c r="J28" s="1"/>
  <c r="G29"/>
  <c r="I29" s="1"/>
  <c r="J29" s="1"/>
  <c r="G30"/>
  <c r="I30" s="1"/>
  <c r="J30" s="1"/>
  <c r="G31"/>
  <c r="I31" s="1"/>
  <c r="J31" s="1"/>
  <c r="G32"/>
  <c r="I32" s="1"/>
  <c r="J32" s="1"/>
  <c r="G33"/>
  <c r="I33" s="1"/>
  <c r="J33" s="1"/>
  <c r="G34"/>
  <c r="I34" s="1"/>
  <c r="J34" s="1"/>
  <c r="G35"/>
  <c r="I35" s="1"/>
  <c r="J35" s="1"/>
  <c r="G36"/>
  <c r="I36" s="1"/>
  <c r="J36" s="1"/>
  <c r="G37"/>
  <c r="I37" s="1"/>
  <c r="J37" s="1"/>
  <c r="G38"/>
  <c r="I38" s="1"/>
  <c r="J38" s="1"/>
  <c r="G39"/>
  <c r="I39" s="1"/>
  <c r="J39" s="1"/>
  <c r="G40"/>
  <c r="I40" s="1"/>
  <c r="J40" s="1"/>
  <c r="G41"/>
  <c r="I41" s="1"/>
  <c r="J41" s="1"/>
  <c r="G42"/>
  <c r="I42" s="1"/>
  <c r="J42" s="1"/>
  <c r="G43"/>
  <c r="I43" s="1"/>
  <c r="J43" s="1"/>
  <c r="G44"/>
  <c r="I44" s="1"/>
  <c r="J44" s="1"/>
  <c r="G45"/>
  <c r="I45" s="1"/>
  <c r="J45" s="1"/>
  <c r="G46"/>
  <c r="I46" s="1"/>
  <c r="J46" s="1"/>
  <c r="G47"/>
  <c r="I47" s="1"/>
  <c r="J47" s="1"/>
  <c r="G48"/>
  <c r="I48" s="1"/>
  <c r="J48" s="1"/>
  <c r="G49"/>
  <c r="I49" s="1"/>
  <c r="J49" s="1"/>
  <c r="G50"/>
  <c r="I50" s="1"/>
  <c r="J50" s="1"/>
  <c r="G51"/>
  <c r="I51" s="1"/>
  <c r="J51" s="1"/>
  <c r="G52"/>
  <c r="I52" s="1"/>
  <c r="J52" s="1"/>
  <c r="G53"/>
  <c r="I53" s="1"/>
  <c r="J53" s="1"/>
  <c r="G54"/>
  <c r="I54" s="1"/>
  <c r="J54" s="1"/>
  <c r="G55"/>
  <c r="I55" s="1"/>
  <c r="J55" s="1"/>
  <c r="G56"/>
  <c r="I56" s="1"/>
  <c r="J56" s="1"/>
  <c r="G57"/>
  <c r="I57" s="1"/>
  <c r="J57" s="1"/>
  <c r="G58"/>
  <c r="I58" s="1"/>
  <c r="J58" s="1"/>
  <c r="G59"/>
  <c r="I59" s="1"/>
  <c r="J59" s="1"/>
  <c r="G60"/>
  <c r="I60" s="1"/>
  <c r="J60" s="1"/>
  <c r="G61"/>
  <c r="I61" s="1"/>
  <c r="J61" s="1"/>
  <c r="G62"/>
  <c r="I62" s="1"/>
  <c r="J62" s="1"/>
  <c r="G63"/>
  <c r="I63" s="1"/>
  <c r="J63" s="1"/>
  <c r="G64"/>
  <c r="I64" s="1"/>
  <c r="J64" s="1"/>
  <c r="G65"/>
  <c r="I65" s="1"/>
  <c r="J65" s="1"/>
  <c r="G66"/>
  <c r="I66" s="1"/>
  <c r="J66" s="1"/>
  <c r="G67"/>
  <c r="I67" s="1"/>
  <c r="J67" s="1"/>
  <c r="G68"/>
  <c r="I68" s="1"/>
  <c r="J68" s="1"/>
  <c r="G69"/>
  <c r="I69" s="1"/>
  <c r="J69" s="1"/>
  <c r="G70"/>
  <c r="I70" s="1"/>
  <c r="J70" s="1"/>
  <c r="G71"/>
  <c r="I71" s="1"/>
  <c r="J71" s="1"/>
  <c r="G72"/>
  <c r="I72" s="1"/>
  <c r="J72" s="1"/>
  <c r="G73"/>
  <c r="I73" s="1"/>
  <c r="J73" s="1"/>
  <c r="G74"/>
  <c r="I74" s="1"/>
  <c r="J74" s="1"/>
  <c r="G75"/>
  <c r="I75" s="1"/>
  <c r="J75" s="1"/>
  <c r="G76"/>
  <c r="I76" s="1"/>
  <c r="J76" s="1"/>
  <c r="G77"/>
  <c r="I77" s="1"/>
  <c r="J77" s="1"/>
  <c r="G78"/>
  <c r="I78" s="1"/>
  <c r="J78" s="1"/>
  <c r="G79"/>
  <c r="I79" s="1"/>
  <c r="J79" s="1"/>
  <c r="G80"/>
  <c r="I80" s="1"/>
  <c r="J80" s="1"/>
  <c r="G81"/>
  <c r="I81" s="1"/>
  <c r="J81" s="1"/>
  <c r="G82"/>
  <c r="I82" s="1"/>
  <c r="J82" s="1"/>
  <c r="G83"/>
  <c r="I83" s="1"/>
  <c r="J83" s="1"/>
  <c r="G84"/>
  <c r="I84" s="1"/>
  <c r="J84" s="1"/>
  <c r="G85"/>
  <c r="I85" s="1"/>
  <c r="J85" s="1"/>
  <c r="G86"/>
  <c r="I86" s="1"/>
  <c r="J86" s="1"/>
  <c r="G87"/>
  <c r="I87" s="1"/>
  <c r="J87" s="1"/>
  <c r="G88"/>
  <c r="I88" s="1"/>
  <c r="J88" s="1"/>
  <c r="G89"/>
  <c r="I89" s="1"/>
  <c r="J89" s="1"/>
  <c r="G90"/>
  <c r="I90" s="1"/>
  <c r="J90" s="1"/>
  <c r="G91"/>
  <c r="I91" s="1"/>
  <c r="J91" s="1"/>
  <c r="G92"/>
  <c r="I92" s="1"/>
  <c r="J92" s="1"/>
  <c r="G93"/>
  <c r="I93" s="1"/>
  <c r="J93" s="1"/>
  <c r="G94"/>
  <c r="I94" s="1"/>
  <c r="J94" s="1"/>
  <c r="G95"/>
  <c r="I95" s="1"/>
  <c r="J95" s="1"/>
  <c r="G96"/>
  <c r="I96" s="1"/>
  <c r="J96" s="1"/>
  <c r="G97"/>
  <c r="I97" s="1"/>
  <c r="J97" s="1"/>
  <c r="G98"/>
  <c r="I98" s="1"/>
  <c r="J98" s="1"/>
  <c r="G99"/>
  <c r="I99" s="1"/>
  <c r="J99" s="1"/>
  <c r="G100"/>
  <c r="I100" s="1"/>
  <c r="J100" s="1"/>
  <c r="G101"/>
  <c r="I101" s="1"/>
  <c r="J101" s="1"/>
  <c r="G102"/>
  <c r="I102" s="1"/>
  <c r="J102" s="1"/>
  <c r="G103"/>
  <c r="I103" s="1"/>
  <c r="J103" s="1"/>
  <c r="G104"/>
  <c r="I104" s="1"/>
  <c r="J104" s="1"/>
  <c r="G105"/>
  <c r="I105" s="1"/>
  <c r="J105" s="1"/>
  <c r="G106"/>
  <c r="I106" s="1"/>
  <c r="J106" s="1"/>
  <c r="G107"/>
  <c r="I107" s="1"/>
  <c r="J107" s="1"/>
  <c r="G108"/>
  <c r="I108" s="1"/>
  <c r="J108" s="1"/>
  <c r="G109"/>
  <c r="I109" s="1"/>
  <c r="J109" s="1"/>
  <c r="G110"/>
  <c r="I110" s="1"/>
  <c r="J110" s="1"/>
  <c r="G111"/>
  <c r="I111" s="1"/>
  <c r="J111" s="1"/>
  <c r="G112"/>
  <c r="I112" s="1"/>
  <c r="J112" s="1"/>
  <c r="G113"/>
  <c r="I113" s="1"/>
  <c r="J113" s="1"/>
  <c r="G114"/>
  <c r="I114" s="1"/>
  <c r="J114" s="1"/>
  <c r="G115"/>
  <c r="I115" s="1"/>
  <c r="J115" s="1"/>
  <c r="G116"/>
  <c r="I116" s="1"/>
  <c r="J116" s="1"/>
  <c r="G117"/>
  <c r="I117" s="1"/>
  <c r="J117" s="1"/>
  <c r="G118"/>
  <c r="I118" s="1"/>
  <c r="J118" s="1"/>
  <c r="G119"/>
  <c r="I119" s="1"/>
  <c r="J119" s="1"/>
  <c r="G120"/>
  <c r="I120" s="1"/>
  <c r="J120" s="1"/>
  <c r="G121"/>
  <c r="I121" s="1"/>
  <c r="J121" s="1"/>
  <c r="G122"/>
  <c r="I122" s="1"/>
  <c r="J122" s="1"/>
  <c r="G123"/>
  <c r="I123" s="1"/>
  <c r="J123" s="1"/>
  <c r="G124"/>
  <c r="I124" s="1"/>
  <c r="J124" s="1"/>
  <c r="G125"/>
  <c r="I125" s="1"/>
  <c r="J125" s="1"/>
  <c r="G126"/>
  <c r="I126" s="1"/>
  <c r="J126" s="1"/>
  <c r="G127"/>
  <c r="I127" s="1"/>
  <c r="J127" s="1"/>
  <c r="G128"/>
  <c r="I128" s="1"/>
  <c r="J128" s="1"/>
  <c r="G129"/>
  <c r="I129" s="1"/>
  <c r="J129" s="1"/>
  <c r="G130"/>
  <c r="I130" s="1"/>
  <c r="J130" s="1"/>
  <c r="G131"/>
  <c r="I131" s="1"/>
  <c r="J131" s="1"/>
  <c r="G132"/>
  <c r="I132" s="1"/>
  <c r="J132" s="1"/>
  <c r="G133"/>
  <c r="I133" s="1"/>
  <c r="J133" s="1"/>
  <c r="G134"/>
  <c r="I134" s="1"/>
  <c r="J134" s="1"/>
  <c r="G135"/>
  <c r="I135" s="1"/>
  <c r="J135" s="1"/>
  <c r="G136"/>
  <c r="I136" s="1"/>
  <c r="J136" s="1"/>
  <c r="G137"/>
  <c r="I137" s="1"/>
  <c r="J137" s="1"/>
  <c r="G138"/>
  <c r="I138" s="1"/>
  <c r="J138" s="1"/>
  <c r="G139"/>
  <c r="I139" s="1"/>
  <c r="J139" s="1"/>
  <c r="G140"/>
  <c r="I140" s="1"/>
  <c r="J140" s="1"/>
  <c r="G141"/>
  <c r="I141" s="1"/>
  <c r="J141" s="1"/>
  <c r="G142"/>
  <c r="I142" s="1"/>
  <c r="J142" s="1"/>
  <c r="G143"/>
  <c r="I143" s="1"/>
  <c r="J143" s="1"/>
  <c r="G144"/>
  <c r="I144" s="1"/>
  <c r="J144" s="1"/>
  <c r="G145"/>
  <c r="I145" s="1"/>
  <c r="J145" s="1"/>
  <c r="G146"/>
  <c r="I146" s="1"/>
  <c r="J146" s="1"/>
  <c r="G147"/>
  <c r="I147" s="1"/>
  <c r="J147" s="1"/>
  <c r="G148"/>
  <c r="I148" s="1"/>
  <c r="J148" s="1"/>
  <c r="G149"/>
  <c r="I149" s="1"/>
  <c r="J149" s="1"/>
  <c r="G150"/>
  <c r="I150" s="1"/>
  <c r="J150" s="1"/>
  <c r="G151"/>
  <c r="I151" s="1"/>
  <c r="J151" s="1"/>
  <c r="G152"/>
  <c r="I152" s="1"/>
  <c r="J152" s="1"/>
  <c r="G153"/>
  <c r="I153" s="1"/>
  <c r="J153" s="1"/>
  <c r="G154"/>
  <c r="I154" s="1"/>
  <c r="J154" s="1"/>
  <c r="G155"/>
  <c r="I155" s="1"/>
  <c r="J155" s="1"/>
  <c r="G156"/>
  <c r="I156" s="1"/>
  <c r="J156" s="1"/>
  <c r="G157"/>
  <c r="I157" s="1"/>
  <c r="J157" s="1"/>
  <c r="G158"/>
  <c r="I158" s="1"/>
  <c r="J158" s="1"/>
  <c r="G159"/>
  <c r="I159" s="1"/>
  <c r="J159" s="1"/>
  <c r="G160"/>
  <c r="I160" s="1"/>
  <c r="J160" s="1"/>
  <c r="G161"/>
  <c r="I161" s="1"/>
  <c r="J161" s="1"/>
  <c r="G162"/>
  <c r="I162" s="1"/>
  <c r="J162" s="1"/>
  <c r="G163"/>
  <c r="I163" s="1"/>
  <c r="J163" s="1"/>
  <c r="G164"/>
  <c r="I164" s="1"/>
  <c r="J164" s="1"/>
  <c r="G165"/>
  <c r="I165" s="1"/>
  <c r="J165" s="1"/>
  <c r="G166"/>
  <c r="I166" s="1"/>
  <c r="J166" s="1"/>
  <c r="G167"/>
  <c r="I167" s="1"/>
  <c r="J167" s="1"/>
  <c r="G168"/>
  <c r="I168" s="1"/>
  <c r="J168" s="1"/>
  <c r="G169"/>
  <c r="I169" s="1"/>
  <c r="J169" s="1"/>
  <c r="G170"/>
  <c r="I170" s="1"/>
  <c r="J170" s="1"/>
  <c r="G171"/>
  <c r="I171" s="1"/>
  <c r="J171" s="1"/>
  <c r="G172"/>
  <c r="I172" s="1"/>
  <c r="J172" s="1"/>
  <c r="G173"/>
  <c r="I173" s="1"/>
  <c r="J173" s="1"/>
  <c r="G174"/>
  <c r="I174" s="1"/>
  <c r="J174" s="1"/>
  <c r="G175"/>
  <c r="I175" s="1"/>
  <c r="J175" s="1"/>
  <c r="G176"/>
  <c r="I176" s="1"/>
  <c r="J176" s="1"/>
  <c r="G177"/>
  <c r="I177" s="1"/>
  <c r="J177" s="1"/>
  <c r="G178"/>
  <c r="I178" s="1"/>
  <c r="J178" s="1"/>
  <c r="G179"/>
  <c r="I179" s="1"/>
  <c r="J179" s="1"/>
  <c r="G180"/>
  <c r="I180" s="1"/>
  <c r="J180" s="1"/>
  <c r="G181"/>
  <c r="I181" s="1"/>
  <c r="J181" s="1"/>
  <c r="G182"/>
  <c r="I182" s="1"/>
  <c r="J182" s="1"/>
  <c r="G183"/>
  <c r="I183" s="1"/>
  <c r="J183" s="1"/>
  <c r="G184"/>
  <c r="I184" s="1"/>
  <c r="J184" s="1"/>
  <c r="G2" i="2"/>
  <c r="H2"/>
  <c r="I2"/>
  <c r="G45"/>
  <c r="H45"/>
  <c r="I45" s="1"/>
  <c r="G3"/>
  <c r="H3"/>
  <c r="I3" s="1"/>
  <c r="G38"/>
  <c r="G43" s="1"/>
  <c r="H38"/>
  <c r="I38" s="1"/>
  <c r="G46"/>
  <c r="H46"/>
  <c r="I46" s="1"/>
  <c r="G22"/>
  <c r="G37" s="1"/>
  <c r="H22"/>
  <c r="I22" s="1"/>
  <c r="G4"/>
  <c r="H4"/>
  <c r="I4" s="1"/>
  <c r="G5"/>
  <c r="H5"/>
  <c r="I5" s="1"/>
  <c r="G23"/>
  <c r="H23"/>
  <c r="I23" s="1"/>
  <c r="G6"/>
  <c r="H6"/>
  <c r="I6" s="1"/>
  <c r="G24"/>
  <c r="H24"/>
  <c r="I24" s="1"/>
  <c r="G56"/>
  <c r="G65" s="1"/>
  <c r="H56"/>
  <c r="H65" s="1"/>
  <c r="G7"/>
  <c r="H7"/>
  <c r="I7" s="1"/>
  <c r="G39"/>
  <c r="H39"/>
  <c r="G25"/>
  <c r="H25"/>
  <c r="G40"/>
  <c r="H40"/>
  <c r="G41"/>
  <c r="H41"/>
  <c r="I41"/>
  <c r="G8"/>
  <c r="H8"/>
  <c r="G26"/>
  <c r="H26"/>
  <c r="I26" s="1"/>
  <c r="G27"/>
  <c r="H27"/>
  <c r="G28"/>
  <c r="H28"/>
  <c r="I28" s="1"/>
  <c r="G29"/>
  <c r="H29"/>
  <c r="I29"/>
  <c r="G9"/>
  <c r="H9"/>
  <c r="I9" s="1"/>
  <c r="G10"/>
  <c r="H10"/>
  <c r="I10" s="1"/>
  <c r="G57"/>
  <c r="H57"/>
  <c r="I57" s="1"/>
  <c r="G11"/>
  <c r="H11"/>
  <c r="G12"/>
  <c r="H12"/>
  <c r="I12" s="1"/>
  <c r="G30"/>
  <c r="H30"/>
  <c r="G58"/>
  <c r="H58"/>
  <c r="G13"/>
  <c r="H13"/>
  <c r="G66"/>
  <c r="G69" s="1"/>
  <c r="H66"/>
  <c r="H69" s="1"/>
  <c r="I66"/>
  <c r="G47"/>
  <c r="H47"/>
  <c r="I47" s="1"/>
  <c r="G59"/>
  <c r="H59"/>
  <c r="I59" s="1"/>
  <c r="G14"/>
  <c r="H14"/>
  <c r="G15"/>
  <c r="H15"/>
  <c r="G48"/>
  <c r="H48"/>
  <c r="G31"/>
  <c r="H31"/>
  <c r="I31"/>
  <c r="G60"/>
  <c r="H60"/>
  <c r="I60" s="1"/>
  <c r="G49"/>
  <c r="H49"/>
  <c r="I49" s="1"/>
  <c r="G50"/>
  <c r="H50"/>
  <c r="G61"/>
  <c r="H61"/>
  <c r="I61" s="1"/>
  <c r="G16"/>
  <c r="H16"/>
  <c r="G32"/>
  <c r="H32"/>
  <c r="I32"/>
  <c r="G62"/>
  <c r="H62"/>
  <c r="I62" s="1"/>
  <c r="G67"/>
  <c r="H67"/>
  <c r="I67" s="1"/>
  <c r="G17"/>
  <c r="H17"/>
  <c r="G33"/>
  <c r="H33"/>
  <c r="G51"/>
  <c r="H51"/>
  <c r="G34"/>
  <c r="H34"/>
  <c r="I34" s="1"/>
  <c r="G35"/>
  <c r="H35"/>
  <c r="G36"/>
  <c r="H36"/>
  <c r="I36"/>
  <c r="G18"/>
  <c r="H18"/>
  <c r="I18" s="1"/>
  <c r="G63"/>
  <c r="H63"/>
  <c r="I63" s="1"/>
  <c r="G52"/>
  <c r="H52"/>
  <c r="G19"/>
  <c r="H19"/>
  <c r="I19" s="1"/>
  <c r="G68"/>
  <c r="H68"/>
  <c r="G42"/>
  <c r="H42"/>
  <c r="G64"/>
  <c r="H64"/>
  <c r="G20"/>
  <c r="H20"/>
  <c r="I20" s="1"/>
  <c r="G53"/>
  <c r="H53"/>
  <c r="I53" s="1"/>
  <c r="G54"/>
  <c r="H54"/>
  <c r="I54" s="1"/>
  <c r="H44"/>
  <c r="H55" s="1"/>
  <c r="G44"/>
  <c r="I44" s="1"/>
  <c r="J34" i="1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33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G27"/>
  <c r="H27"/>
  <c r="I27"/>
  <c r="J27"/>
  <c r="K27"/>
  <c r="L27"/>
  <c r="F27"/>
  <c r="M20"/>
  <c r="M21"/>
  <c r="M22"/>
  <c r="M23"/>
  <c r="M24"/>
  <c r="M25"/>
  <c r="M26"/>
  <c r="M19"/>
  <c r="L20"/>
  <c r="L21"/>
  <c r="L22"/>
  <c r="L23"/>
  <c r="L24"/>
  <c r="L25"/>
  <c r="L26"/>
  <c r="L19"/>
  <c r="K20"/>
  <c r="K21"/>
  <c r="K22"/>
  <c r="K23"/>
  <c r="K24"/>
  <c r="K25"/>
  <c r="K26"/>
  <c r="K19"/>
  <c r="J20"/>
  <c r="J21"/>
  <c r="J22"/>
  <c r="J23"/>
  <c r="J24"/>
  <c r="J25"/>
  <c r="J26"/>
  <c r="J19"/>
  <c r="I20"/>
  <c r="I21"/>
  <c r="I22"/>
  <c r="I23"/>
  <c r="I24"/>
  <c r="I25"/>
  <c r="I26"/>
  <c r="I19"/>
  <c r="I12"/>
  <c r="I5"/>
  <c r="I6"/>
  <c r="I7"/>
  <c r="I8"/>
  <c r="I9"/>
  <c r="I10"/>
  <c r="I11"/>
  <c r="I4"/>
  <c r="H20"/>
  <c r="H21"/>
  <c r="H22"/>
  <c r="H23"/>
  <c r="H24"/>
  <c r="H25"/>
  <c r="H26"/>
  <c r="H19"/>
  <c r="G20"/>
  <c r="G21"/>
  <c r="G22"/>
  <c r="G23"/>
  <c r="G24"/>
  <c r="G25"/>
  <c r="G26"/>
  <c r="G19"/>
  <c r="D12"/>
  <c r="E12"/>
  <c r="F12"/>
  <c r="G12"/>
  <c r="H12"/>
  <c r="J12"/>
  <c r="C12"/>
  <c r="F20"/>
  <c r="F21"/>
  <c r="F22"/>
  <c r="F23"/>
  <c r="F24"/>
  <c r="F25"/>
  <c r="F26"/>
  <c r="F19"/>
  <c r="F4"/>
  <c r="J5"/>
  <c r="J6"/>
  <c r="J7"/>
  <c r="J8"/>
  <c r="J9"/>
  <c r="J10"/>
  <c r="J11"/>
  <c r="J4"/>
  <c r="H5"/>
  <c r="H6"/>
  <c r="H7"/>
  <c r="H8"/>
  <c r="H9"/>
  <c r="H10"/>
  <c r="H11"/>
  <c r="H4"/>
  <c r="G5"/>
  <c r="G6"/>
  <c r="G7"/>
  <c r="G8"/>
  <c r="G9"/>
  <c r="G10"/>
  <c r="G11"/>
  <c r="G4"/>
  <c r="F5"/>
  <c r="K5" s="1"/>
  <c r="L5" s="1"/>
  <c r="M5" s="1"/>
  <c r="F6"/>
  <c r="K6" s="1"/>
  <c r="L6" s="1"/>
  <c r="M6" s="1"/>
  <c r="F7"/>
  <c r="K7" s="1"/>
  <c r="L7" s="1"/>
  <c r="M7" s="1"/>
  <c r="F8"/>
  <c r="K8" s="1"/>
  <c r="L8" s="1"/>
  <c r="M8" s="1"/>
  <c r="F9"/>
  <c r="K9" s="1"/>
  <c r="L9" s="1"/>
  <c r="M9" s="1"/>
  <c r="F10"/>
  <c r="K10" s="1"/>
  <c r="L10" s="1"/>
  <c r="M10" s="1"/>
  <c r="F11"/>
  <c r="K11" s="1"/>
  <c r="L11" s="1"/>
  <c r="M11" s="1"/>
  <c r="J185" i="3" l="1"/>
  <c r="I185"/>
  <c r="G185"/>
  <c r="I17" i="2"/>
  <c r="I8"/>
  <c r="G21"/>
  <c r="G70" s="1"/>
  <c r="H37"/>
  <c r="I42"/>
  <c r="I68"/>
  <c r="I69" s="1"/>
  <c r="I51"/>
  <c r="I33"/>
  <c r="I16"/>
  <c r="I15"/>
  <c r="I14"/>
  <c r="I58"/>
  <c r="I30"/>
  <c r="I25"/>
  <c r="I37" s="1"/>
  <c r="I39"/>
  <c r="I43" s="1"/>
  <c r="H21"/>
  <c r="H70" s="1"/>
  <c r="H43"/>
  <c r="G55"/>
  <c r="I64"/>
  <c r="I52"/>
  <c r="I35"/>
  <c r="I50"/>
  <c r="I48"/>
  <c r="I55" s="1"/>
  <c r="I13"/>
  <c r="I11"/>
  <c r="I27"/>
  <c r="I40"/>
  <c r="I56"/>
  <c r="I65" s="1"/>
  <c r="K4" i="1"/>
  <c r="I70" i="2" l="1"/>
  <c r="I21"/>
  <c r="L4" i="1"/>
  <c r="L12" s="1"/>
  <c r="K12"/>
  <c r="M4" l="1"/>
</calcChain>
</file>

<file path=xl/sharedStrings.xml><?xml version="1.0" encoding="utf-8"?>
<sst xmlns="http://schemas.openxmlformats.org/spreadsheetml/2006/main" count="975" uniqueCount="400">
  <si>
    <t>Last Name</t>
  </si>
  <si>
    <t>First name</t>
  </si>
  <si>
    <t>Gross earnings</t>
  </si>
  <si>
    <t>401K cont</t>
  </si>
  <si>
    <t>1=Resident</t>
  </si>
  <si>
    <t>Rendell</t>
  </si>
  <si>
    <t>Edward</t>
  </si>
  <si>
    <t>Nutter</t>
  </si>
  <si>
    <t>Michael</t>
  </si>
  <si>
    <t>Biden</t>
  </si>
  <si>
    <t>Joseph</t>
  </si>
  <si>
    <t>Schwartzneggar</t>
  </si>
  <si>
    <t>Arnold</t>
  </si>
  <si>
    <t>Jackson</t>
  </si>
  <si>
    <t>Jesse</t>
  </si>
  <si>
    <t>Street</t>
  </si>
  <si>
    <t>John</t>
  </si>
  <si>
    <t>Palin</t>
  </si>
  <si>
    <t>Sarah</t>
  </si>
  <si>
    <t>Nader</t>
  </si>
  <si>
    <t>Ralph</t>
  </si>
  <si>
    <t>Soc Sec</t>
  </si>
  <si>
    <t>State tax</t>
  </si>
  <si>
    <t>City tax</t>
  </si>
  <si>
    <t>401K</t>
  </si>
  <si>
    <t>FWT</t>
  </si>
  <si>
    <t>Total *tax</t>
  </si>
  <si>
    <t xml:space="preserve">Net </t>
  </si>
  <si>
    <t>%take home</t>
  </si>
  <si>
    <t>This problem pertained to salaried employees</t>
  </si>
  <si>
    <t>These are the equations starting</t>
  </si>
  <si>
    <t>on row 4</t>
  </si>
  <si>
    <t>=7.65%*C4</t>
  </si>
  <si>
    <t>=2.8%*C42</t>
  </si>
  <si>
    <t>=IF(E4=1,4%,3.75%)*C4</t>
  </si>
  <si>
    <t>=13%*C4</t>
  </si>
  <si>
    <t>=SUM(F4:J4)</t>
  </si>
  <si>
    <t>=C4-K4</t>
  </si>
  <si>
    <t>=L4/C4</t>
  </si>
  <si>
    <t>Hours worked</t>
  </si>
  <si>
    <t>Salary/hr</t>
  </si>
  <si>
    <t>Bond</t>
  </si>
  <si>
    <t>James</t>
  </si>
  <si>
    <t>Fleming</t>
  </si>
  <si>
    <t>Ian</t>
  </si>
  <si>
    <t>Kent</t>
  </si>
  <si>
    <t>Clark</t>
  </si>
  <si>
    <t>Wayne</t>
  </si>
  <si>
    <t>Bruce</t>
  </si>
  <si>
    <t>Potter</t>
  </si>
  <si>
    <t>Harry</t>
  </si>
  <si>
    <t>Solo</t>
  </si>
  <si>
    <t>Han</t>
  </si>
  <si>
    <t>Jones</t>
  </si>
  <si>
    <t>Indiana</t>
  </si>
  <si>
    <t>Calahan</t>
  </si>
  <si>
    <t>Total Salary</t>
  </si>
  <si>
    <t>=min(D4*C4/100,5000)</t>
  </si>
  <si>
    <t>City Tax</t>
  </si>
  <si>
    <t>Total Tax and other</t>
  </si>
  <si>
    <t>Net</t>
  </si>
  <si>
    <t>These are the equations starting on row 19</t>
  </si>
  <si>
    <t>=D19*C19</t>
  </si>
  <si>
    <t>=7.65%*F19</t>
  </si>
  <si>
    <t>=IF(F19&lt;=8000,0,2.8%*F19)</t>
  </si>
  <si>
    <t>=IF(E19=1,4%,3.75%)*F19</t>
  </si>
  <si>
    <t>=13%*F19</t>
  </si>
  <si>
    <t>=SUM(G19:J19)</t>
  </si>
  <si>
    <t>=F19-K19</t>
  </si>
  <si>
    <t>=L19/F19</t>
  </si>
  <si>
    <t>Patient No</t>
  </si>
  <si>
    <t>Sex</t>
  </si>
  <si>
    <t>Height in inches</t>
  </si>
  <si>
    <t>Height Squared</t>
  </si>
  <si>
    <t>Exercise Regime</t>
  </si>
  <si>
    <t>Before Weight</t>
  </si>
  <si>
    <t>Weight After</t>
  </si>
  <si>
    <t>M</t>
  </si>
  <si>
    <t>Swimming</t>
  </si>
  <si>
    <t>Israeli Dancing</t>
  </si>
  <si>
    <t>F</t>
  </si>
  <si>
    <t>Yoga</t>
  </si>
  <si>
    <t>Diet Seminars</t>
  </si>
  <si>
    <t>Water Therapy</t>
  </si>
  <si>
    <t>BMI Before</t>
  </si>
  <si>
    <t>BMI After</t>
  </si>
  <si>
    <t>Diff in BMI</t>
  </si>
  <si>
    <t>Row Labels</t>
  </si>
  <si>
    <t>Grand Total</t>
  </si>
  <si>
    <t>Average of Diff in BMI</t>
  </si>
  <si>
    <t>NJ Colleges and Universities            </t>
  </si>
  <si>
    <t>Type</t>
  </si>
  <si>
    <t>U Full-Time</t>
  </si>
  <si>
    <t>U Part-Time</t>
  </si>
  <si>
    <t>G Full-Time</t>
  </si>
  <si>
    <t>G Part-Time</t>
  </si>
  <si>
    <t>Assumption College</t>
  </si>
  <si>
    <t>R</t>
  </si>
  <si>
    <t>Atlantic Cape Community College</t>
  </si>
  <si>
    <t>C</t>
  </si>
  <si>
    <t>Bais Medrash Toras Chesed</t>
  </si>
  <si>
    <t>Bergen Community College</t>
  </si>
  <si>
    <t>Berkeley College</t>
  </si>
  <si>
    <t>O</t>
  </si>
  <si>
    <t>Beth Medrash Govoha</t>
  </si>
  <si>
    <t>Bloomfield College</t>
  </si>
  <si>
    <t>E</t>
  </si>
  <si>
    <t>Brookdale Community College</t>
  </si>
  <si>
    <t>Burlington County College</t>
  </si>
  <si>
    <t>Caldwell College</t>
  </si>
  <si>
    <t>Camden County College</t>
  </si>
  <si>
    <t>Centenary College</t>
  </si>
  <si>
    <t>College of New Jersey</t>
  </si>
  <si>
    <t>T</t>
  </si>
  <si>
    <t>Cumberland County College</t>
  </si>
  <si>
    <t>Devry University</t>
  </si>
  <si>
    <t>Drew University</t>
  </si>
  <si>
    <t>Eastern International College</t>
  </si>
  <si>
    <t>Eastwick College</t>
  </si>
  <si>
    <t>Essex County College</t>
  </si>
  <si>
    <t>Fairleigh Dickinson U. - Florham</t>
  </si>
  <si>
    <t>Fairleigh Dickinson U. - Metro</t>
  </si>
  <si>
    <t>Felician College</t>
  </si>
  <si>
    <t>Georgian Court University</t>
  </si>
  <si>
    <t>Gloucester County College</t>
  </si>
  <si>
    <t>Hudson County Comm College</t>
  </si>
  <si>
    <t>Kean University</t>
  </si>
  <si>
    <t>Mercer County Comm College</t>
  </si>
  <si>
    <t>Middlesex County College</t>
  </si>
  <si>
    <t>Monmouth University</t>
  </si>
  <si>
    <t>Montclair State University</t>
  </si>
  <si>
    <t>Morris, County College of</t>
  </si>
  <si>
    <t>N.J. Institute of Technology</t>
  </si>
  <si>
    <t>U</t>
  </si>
  <si>
    <t>New Brunswick Theological Seminary</t>
  </si>
  <si>
    <t>New Jersey City University</t>
  </si>
  <si>
    <t>Ocean County College</t>
  </si>
  <si>
    <t>Passaic County Comm College</t>
  </si>
  <si>
    <t>Princeton Theological Seminary</t>
  </si>
  <si>
    <t>Princeton University</t>
  </si>
  <si>
    <t>R Stockton College of N.J.</t>
  </si>
  <si>
    <t>Rabbi Jacob Joseph School</t>
  </si>
  <si>
    <t>Rabbinical College</t>
  </si>
  <si>
    <t>Ramapo College of N.J.</t>
  </si>
  <si>
    <t>Raritan Valley Community College</t>
  </si>
  <si>
    <t>Rider University</t>
  </si>
  <si>
    <t>Rowan University</t>
  </si>
  <si>
    <t>Rutgers, The State University</t>
  </si>
  <si>
    <t>Salem Community College</t>
  </si>
  <si>
    <t>Seton Hall University</t>
  </si>
  <si>
    <t>Somerset Christian College</t>
  </si>
  <si>
    <t>St. Elizabeth, College of</t>
  </si>
  <si>
    <t>St. Peter's College</t>
  </si>
  <si>
    <t>Stevens Institute of Technology</t>
  </si>
  <si>
    <t>Sussex County Community College</t>
  </si>
  <si>
    <t>T Edison State College</t>
  </si>
  <si>
    <t>Talmudical Academy</t>
  </si>
  <si>
    <t>Union County College</t>
  </si>
  <si>
    <t>Univ of Medicine &amp; Dentistry of N.J.</t>
  </si>
  <si>
    <t>University of Phoenix</t>
  </si>
  <si>
    <t>W Paterson University of N.J.</t>
  </si>
  <si>
    <t>Warren County Comm College</t>
  </si>
  <si>
    <t>Yeshiva Toras Chaim</t>
  </si>
  <si>
    <t>Yeshivas Be'er Yitzchok</t>
  </si>
  <si>
    <t>=F33*703/D33</t>
  </si>
  <si>
    <t>=G33*703/D33</t>
  </si>
  <si>
    <t>=H33-I33</t>
  </si>
  <si>
    <t>Total U</t>
  </si>
  <si>
    <t>Total G</t>
  </si>
  <si>
    <t>Total Students</t>
  </si>
  <si>
    <t>C Total</t>
  </si>
  <si>
    <t>E Total</t>
  </si>
  <si>
    <t>O Total</t>
  </si>
  <si>
    <t>R Total</t>
  </si>
  <si>
    <t>T Total</t>
  </si>
  <si>
    <t>U Total</t>
  </si>
  <si>
    <t>=C2+D2</t>
  </si>
  <si>
    <t>=E2+F2</t>
  </si>
  <si>
    <t>=G2+H2</t>
  </si>
  <si>
    <t>We start with the formulas indicated</t>
  </si>
  <si>
    <t xml:space="preserve">to the right. We sort on type getti ng all the C,E, etc </t>
  </si>
  <si>
    <t>together. Run subtotal on break in type summing</t>
  </si>
  <si>
    <t>Total U, Total G and Total students. Just for good measure</t>
  </si>
  <si>
    <t>we've added a graph</t>
  </si>
  <si>
    <t xml:space="preserve">INSTITUTION </t>
  </si>
  <si>
    <t>Undergrad FULL-TIME</t>
  </si>
  <si>
    <t>Undergrad PART-TIME</t>
  </si>
  <si>
    <t>Grad FULL-TIME</t>
  </si>
  <si>
    <t>Grad PART-TIME</t>
  </si>
  <si>
    <t>x4</t>
  </si>
  <si>
    <t>Bloomsburg University of PA</t>
  </si>
  <si>
    <t>x1</t>
  </si>
  <si>
    <t>California University of PA</t>
  </si>
  <si>
    <t>Cheyney University of PA</t>
  </si>
  <si>
    <t>Clarion Univ of Pa/ Main</t>
  </si>
  <si>
    <t>x6</t>
  </si>
  <si>
    <t>East Stroudsburg Univ of PA</t>
  </si>
  <si>
    <t>Edinboro University of PA</t>
  </si>
  <si>
    <t>x3</t>
  </si>
  <si>
    <t>Indiana Univ of Pa/ Main</t>
  </si>
  <si>
    <t>Kutztown University of PA</t>
  </si>
  <si>
    <t>Lock Haven Univ of PA/ Main</t>
  </si>
  <si>
    <t>Mansfield University of PA</t>
  </si>
  <si>
    <t>Millersville University of PA</t>
  </si>
  <si>
    <t>Shippensburg University of PA</t>
  </si>
  <si>
    <t>x5</t>
  </si>
  <si>
    <t>Slippery Rock University of PA</t>
  </si>
  <si>
    <t>West Chester University of PA</t>
  </si>
  <si>
    <t>Lincoln University</t>
  </si>
  <si>
    <t>Penn College/PSU Affiliate</t>
  </si>
  <si>
    <t>Penn State Dickinson Sch Law/PSU Affiliate</t>
  </si>
  <si>
    <t>Penn State/ Main</t>
  </si>
  <si>
    <t>Penn State/Abington College</t>
  </si>
  <si>
    <t>Penn State/Altoona College</t>
  </si>
  <si>
    <t>Penn State/Berks College</t>
  </si>
  <si>
    <t>Penn State/Capital Coll-Harrisburg</t>
  </si>
  <si>
    <t>Penn State/College of Medicine</t>
  </si>
  <si>
    <t>Penn State/Erie-Behrend College</t>
  </si>
  <si>
    <t>Penn State/Great Vly Grad &amp; Prof Ctr</t>
  </si>
  <si>
    <t>Penn State/University Coll-Beaver</t>
  </si>
  <si>
    <t>Penn State/University Coll-Brandywine</t>
  </si>
  <si>
    <t>Penn State/University Coll-DuBois</t>
  </si>
  <si>
    <t>Penn State/University Coll-Fayette</t>
  </si>
  <si>
    <t>Penn State/University Coll-Greater Allegheny</t>
  </si>
  <si>
    <t>Penn State/University Coll-Hazleton</t>
  </si>
  <si>
    <t>x2</t>
  </si>
  <si>
    <t>Penn State/University Coll-Lehigh Vly</t>
  </si>
  <si>
    <t>Penn State/University Coll-Mont Alto</t>
  </si>
  <si>
    <t>Penn State/University Coll-New Kensington</t>
  </si>
  <si>
    <t>Penn State/University Coll-Schuylkill</t>
  </si>
  <si>
    <t>Penn State/University Coll-Shenango</t>
  </si>
  <si>
    <t>Penn State/University Coll-Wilkes-Barre</t>
  </si>
  <si>
    <t>Penn State/University Coll-Worthington Scranton</t>
  </si>
  <si>
    <t>Penn State/University Coll-York</t>
  </si>
  <si>
    <t>Temple University/ Main</t>
  </si>
  <si>
    <t>University of Pgh/ Main</t>
  </si>
  <si>
    <t>University of Pgh/Bradford Cmp</t>
  </si>
  <si>
    <t>University of Pgh/Grnsburg Cmp</t>
  </si>
  <si>
    <t>University of Pgh/Johnstn Cmp</t>
  </si>
  <si>
    <t>University of Pgh/Titusvle Cmp</t>
  </si>
  <si>
    <t>Bucks Co CC/ Main</t>
  </si>
  <si>
    <t>Butler County Community Coll</t>
  </si>
  <si>
    <t>Community Coll of Allegheny Co</t>
  </si>
  <si>
    <t>Community College of Beaver Co</t>
  </si>
  <si>
    <t>Community College of Phila</t>
  </si>
  <si>
    <t>Delaware County Community Coll</t>
  </si>
  <si>
    <t>HACC/ Main</t>
  </si>
  <si>
    <t>HACC/Gettysburg Campus</t>
  </si>
  <si>
    <t>HACC/Lancaster Campus</t>
  </si>
  <si>
    <t>HACC/Lebanon Campus</t>
  </si>
  <si>
    <t>HACC/York Campus</t>
  </si>
  <si>
    <t>Lehigh Carbon Community Coll</t>
  </si>
  <si>
    <t>Luzerne County Community Coll</t>
  </si>
  <si>
    <t>Montgomery County Cc/ Main</t>
  </si>
  <si>
    <t>Montgomery County CC/West Cmp</t>
  </si>
  <si>
    <t>Northampton Community College/ Main</t>
  </si>
  <si>
    <t>Pennsylvania Highlands CC</t>
  </si>
  <si>
    <t>Reading Area Community College</t>
  </si>
  <si>
    <t>Westmoreland County CC</t>
  </si>
  <si>
    <t>Drexel University</t>
  </si>
  <si>
    <t>Johnson College</t>
  </si>
  <si>
    <t>Lake Erie College of Osteo Med</t>
  </si>
  <si>
    <t>Phila Coll of Osteopathic Med</t>
  </si>
  <si>
    <t>Salus University</t>
  </si>
  <si>
    <t>Thomas Jefferson University</t>
  </si>
  <si>
    <t>University of Pennsylvania</t>
  </si>
  <si>
    <t>University of the Arts (The)</t>
  </si>
  <si>
    <t>Albright College</t>
  </si>
  <si>
    <t>Allegheny College</t>
  </si>
  <si>
    <t>Alvernia University</t>
  </si>
  <si>
    <t>American College</t>
  </si>
  <si>
    <t>Arcadia University</t>
  </si>
  <si>
    <t>Art Institute of Philadelphia (The)</t>
  </si>
  <si>
    <t>Art Institute of Pittsburgh (The)</t>
  </si>
  <si>
    <t>Baptist Bible Col and Seminary</t>
  </si>
  <si>
    <t>Bryn Athyn Coll of New Church</t>
  </si>
  <si>
    <t>Bryn Mawr College</t>
  </si>
  <si>
    <t>Bucknell University</t>
  </si>
  <si>
    <t>Cabrini College</t>
  </si>
  <si>
    <t>Carlow University</t>
  </si>
  <si>
    <t>Carnegie-Mellon University</t>
  </si>
  <si>
    <t>Cedar Crest College</t>
  </si>
  <si>
    <t>Central Pennsylvania College</t>
  </si>
  <si>
    <t>Chatham University</t>
  </si>
  <si>
    <t>Chestnut Hill College</t>
  </si>
  <si>
    <t>Curtis Institute of Music</t>
  </si>
  <si>
    <t>Delaware Valley College</t>
  </si>
  <si>
    <t>DeSales University</t>
  </si>
  <si>
    <t>Dickinson College</t>
  </si>
  <si>
    <t>Duquesne University</t>
  </si>
  <si>
    <t>Eastern University</t>
  </si>
  <si>
    <t>Elizabethtown College</t>
  </si>
  <si>
    <t>Franklin and Marshall College</t>
  </si>
  <si>
    <t>Gannon University</t>
  </si>
  <si>
    <t>Geneva College</t>
  </si>
  <si>
    <t>Gettysburg College</t>
  </si>
  <si>
    <t>Gratz College</t>
  </si>
  <si>
    <t>Grove City College</t>
  </si>
  <si>
    <t>Gwynedd-Mercy College</t>
  </si>
  <si>
    <t>Harrisburg University of Science and Technology</t>
  </si>
  <si>
    <t>Haverford College</t>
  </si>
  <si>
    <t>Holy Family University</t>
  </si>
  <si>
    <t>Immaculata University</t>
  </si>
  <si>
    <t>International Institute for Restorative Practices</t>
  </si>
  <si>
    <t>Juniata College</t>
  </si>
  <si>
    <t>Keystone College</t>
  </si>
  <si>
    <t>King's College</t>
  </si>
  <si>
    <t>La Roche College</t>
  </si>
  <si>
    <t>La Salle University</t>
  </si>
  <si>
    <t>Lafayette College</t>
  </si>
  <si>
    <t>Lancaster Bible College</t>
  </si>
  <si>
    <t>Lebanon Valley College</t>
  </si>
  <si>
    <t>Lehigh University</t>
  </si>
  <si>
    <t>Lycoming College</t>
  </si>
  <si>
    <t>Marywood University</t>
  </si>
  <si>
    <t>Mercyhurst College</t>
  </si>
  <si>
    <t>Messiah College</t>
  </si>
  <si>
    <t>Misericordia University</t>
  </si>
  <si>
    <t>Moore College of Art &amp; Design</t>
  </si>
  <si>
    <t>Moravian College/Theo Seminary</t>
  </si>
  <si>
    <t>Mount Aloysius College</t>
  </si>
  <si>
    <t>Muhlenberg College</t>
  </si>
  <si>
    <t>Neumann College</t>
  </si>
  <si>
    <t>PA Academy of the Fine Arts</t>
  </si>
  <si>
    <t>Peirce College</t>
  </si>
  <si>
    <t>Pennsylvania Coll Art &amp; Design</t>
  </si>
  <si>
    <t>Philadelphia Biblical Univ</t>
  </si>
  <si>
    <t>Philadelphia University/ Main</t>
  </si>
  <si>
    <t>Point Park University</t>
  </si>
  <si>
    <t>Reconstructionist Rabbin Coll</t>
  </si>
  <si>
    <t>Robert Morris University</t>
  </si>
  <si>
    <t>Rosemont College</t>
  </si>
  <si>
    <t>Saint Francis University</t>
  </si>
  <si>
    <t>Saint Joseph's University</t>
  </si>
  <si>
    <t>Saint Vincent College</t>
  </si>
  <si>
    <t>Saint Vincent Seminary</t>
  </si>
  <si>
    <t>Seton Hill University</t>
  </si>
  <si>
    <t>Susquehanna University</t>
  </si>
  <si>
    <t>Swarthmore College</t>
  </si>
  <si>
    <t>Thiel College</t>
  </si>
  <si>
    <t>University of Scranton</t>
  </si>
  <si>
    <t>University of the Sciences in Philadelphia</t>
  </si>
  <si>
    <t>Ursinus College</t>
  </si>
  <si>
    <t>Valley Forge Christian College</t>
  </si>
  <si>
    <t>Villanova University</t>
  </si>
  <si>
    <t>Walnut Hill College</t>
  </si>
  <si>
    <t>Washington and Jefferson Coll</t>
  </si>
  <si>
    <t>Waynesburg University</t>
  </si>
  <si>
    <t>Westminster College</t>
  </si>
  <si>
    <t>Widener Univ/ Main</t>
  </si>
  <si>
    <t>Widener Univ/Harrisburg Campus</t>
  </si>
  <si>
    <t>Wilkes University</t>
  </si>
  <si>
    <t>Wilson College</t>
  </si>
  <si>
    <t>Won Institute of Grad Studies</t>
  </si>
  <si>
    <t>York College of Pennsylvania</t>
  </si>
  <si>
    <t>Biblical Theological Seminary</t>
  </si>
  <si>
    <t>Byzantine Catholic Seminary</t>
  </si>
  <si>
    <t>Calvary Baptist Theo Seminary</t>
  </si>
  <si>
    <t>Christ the Saviour Seminary</t>
  </si>
  <si>
    <t>Evangelical Theological Seminary</t>
  </si>
  <si>
    <t>Lancaster Theological Seminary</t>
  </si>
  <si>
    <t>Lutheran Theo Sem/Gettysburg</t>
  </si>
  <si>
    <t>Lutheran Theo Sem/Philadelphia</t>
  </si>
  <si>
    <t>Pittsburgh Theo Seminary</t>
  </si>
  <si>
    <t>Reformed Presbyterian Theo Sem</t>
  </si>
  <si>
    <t>Saint Charles Borromeo Sem</t>
  </si>
  <si>
    <t>Saint Tikhon's Ortho Theo Sem</t>
  </si>
  <si>
    <t>Trinity Epis Sch for Ministry</t>
  </si>
  <si>
    <t>Westminster Theological Sem</t>
  </si>
  <si>
    <t>Harcum College</t>
  </si>
  <si>
    <t>Lackawanna College</t>
  </si>
  <si>
    <t>Lancaster Gen Coll Nr/Hlth SCI</t>
  </si>
  <si>
    <t>Lehigh Valley College</t>
  </si>
  <si>
    <t>Manor College</t>
  </si>
  <si>
    <t>Pennsylvania Inst of Tech</t>
  </si>
  <si>
    <t>Pittsburgh Technical Inst Inc</t>
  </si>
  <si>
    <t>Valley Forge Military College</t>
  </si>
  <si>
    <t>Thaddeus Stevens Coll of Tech</t>
  </si>
  <si>
    <t>Tot Stu</t>
  </si>
  <si>
    <t>% grad</t>
  </si>
  <si>
    <t>Total</t>
  </si>
  <si>
    <t>Sum of Total U</t>
  </si>
  <si>
    <t>Values</t>
  </si>
  <si>
    <t>Sum of Total G</t>
  </si>
  <si>
    <t>Sum of Tot Stu</t>
  </si>
  <si>
    <t>Average of % graduate</t>
  </si>
  <si>
    <t xml:space="preserve">We start the paed problem by setting it into a new table construct. Same calculations as before, sum to </t>
  </si>
  <si>
    <t>total students to determine the percentage of graduate students in each institution.</t>
  </si>
  <si>
    <t xml:space="preserve">determine the total number of undergraduates, sum to determine the total number of graduates, </t>
  </si>
  <si>
    <t xml:space="preserve">sum these two totals to determine the number of total students and create a fourth column that divides total grad students by </t>
  </si>
  <si>
    <t>To determine the wrong average, turn on totals and at the bottom determine average of the % of grad students.</t>
  </si>
  <si>
    <t>This number is wrong, by the way. Average percentages like this is mathematically incorrect. However, besides this number</t>
  </si>
  <si>
    <t>we've activated totals for all the other columns.</t>
  </si>
  <si>
    <t xml:space="preserve">What's nice about the new table constrcut is that Excel knows this is a total row and as we use summarize with </t>
  </si>
  <si>
    <t>pivot tables, this total row will not be used in the pivot table calculation.</t>
  </si>
  <si>
    <t>With the pivot table, we set type in row values and allow 3 columns to be put into data, total U, total G and Total students.</t>
  </si>
  <si>
    <t>Now, we are going to calculate % of grad students for each category. To do this, we are going to use a calculated field.</t>
  </si>
  <si>
    <t>One of the limits of calculated fied is that already designated column names can not be used again and we had used % grad</t>
  </si>
  <si>
    <t>in the new table construct. So, for our calculated field, we used % graduate and applied total G/Tot stu as the formula.</t>
  </si>
  <si>
    <t>You can see the result. As far as a total basis per average % of graduate students within all of Pa schools, the real number is 16.8% as opposed to the incorrect 23.2% calculated in the table construct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</si>
</sst>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70" formatCode="0.000%"/>
    <numFmt numFmtId="171" formatCode="#,##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10" fontId="0" fillId="0" borderId="0" xfId="0" applyNumberFormat="1"/>
    <xf numFmtId="2" fontId="0" fillId="0" borderId="0" xfId="0" applyNumberFormat="1"/>
    <xf numFmtId="44" fontId="0" fillId="0" borderId="0" xfId="1" applyFont="1"/>
    <xf numFmtId="0" fontId="0" fillId="0" borderId="0" xfId="0" quotePrefix="1"/>
    <xf numFmtId="44" fontId="0" fillId="0" borderId="0" xfId="0" quotePrefix="1" applyNumberFormat="1"/>
    <xf numFmtId="0" fontId="0" fillId="0" borderId="0" xfId="0" applyAlignment="1">
      <alignment horizontal="center"/>
    </xf>
    <xf numFmtId="10" fontId="0" fillId="0" borderId="0" xfId="0" quotePrefix="1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2" fontId="0" fillId="0" borderId="0" xfId="0" quotePrefix="1" applyNumberFormat="1"/>
    <xf numFmtId="0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5" fillId="0" borderId="1" xfId="2" applyFont="1" applyFill="1" applyBorder="1" applyAlignment="1">
      <alignment wrapText="1"/>
    </xf>
    <xf numFmtId="3" fontId="5" fillId="0" borderId="1" xfId="2" applyNumberFormat="1" applyFont="1" applyFill="1" applyBorder="1" applyAlignment="1">
      <alignment horizontal="right" wrapText="1"/>
    </xf>
    <xf numFmtId="0" fontId="5" fillId="0" borderId="2" xfId="2" applyFont="1" applyFill="1" applyBorder="1" applyAlignment="1">
      <alignment wrapText="1"/>
    </xf>
    <xf numFmtId="3" fontId="5" fillId="0" borderId="2" xfId="2" applyNumberFormat="1" applyFont="1" applyFill="1" applyBorder="1" applyAlignment="1">
      <alignment horizontal="right" wrapText="1"/>
    </xf>
    <xf numFmtId="3" fontId="5" fillId="0" borderId="3" xfId="2" applyNumberFormat="1" applyFont="1" applyFill="1" applyBorder="1" applyAlignment="1">
      <alignment horizontal="right" wrapText="1"/>
    </xf>
    <xf numFmtId="170" fontId="0" fillId="0" borderId="0" xfId="0" applyNumberFormat="1"/>
    <xf numFmtId="170" fontId="5" fillId="0" borderId="3" xfId="2" applyNumberFormat="1" applyFont="1" applyFill="1" applyBorder="1" applyAlignment="1">
      <alignment horizontal="right" wrapText="1"/>
    </xf>
    <xf numFmtId="170" fontId="5" fillId="0" borderId="1" xfId="2" applyNumberFormat="1" applyFont="1" applyFill="1" applyBorder="1" applyAlignment="1">
      <alignment horizontal="right" wrapText="1"/>
    </xf>
    <xf numFmtId="170" fontId="5" fillId="0" borderId="2" xfId="2" applyNumberFormat="1" applyFont="1" applyFill="1" applyBorder="1" applyAlignment="1">
      <alignment horizontal="right" wrapText="1"/>
    </xf>
    <xf numFmtId="0" fontId="5" fillId="0" borderId="4" xfId="0" applyNumberFormat="1" applyFont="1" applyFill="1" applyBorder="1" applyAlignment="1" applyProtection="1">
      <alignment wrapText="1"/>
    </xf>
    <xf numFmtId="170" fontId="5" fillId="0" borderId="4" xfId="0" applyNumberFormat="1" applyFont="1" applyFill="1" applyBorder="1" applyAlignment="1" applyProtection="1">
      <alignment horizontal="right" wrapText="1"/>
    </xf>
    <xf numFmtId="3" fontId="5" fillId="0" borderId="4" xfId="0" applyNumberFormat="1" applyFont="1" applyFill="1" applyBorder="1" applyAlignment="1" applyProtection="1">
      <alignment horizontal="right" wrapText="1"/>
    </xf>
    <xf numFmtId="171" fontId="0" fillId="0" borderId="0" xfId="0" applyNumberFormat="1"/>
  </cellXfs>
  <cellStyles count="3">
    <cellStyle name="Currency" xfId="1" builtinId="4"/>
    <cellStyle name="Normal" xfId="0" builtinId="0"/>
    <cellStyle name="Normal 2" xfId="2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0.000%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0" formatCode="0.000%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bottom" textRotation="0" wrapText="1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ivotSource>
    <c:name>[answers to test.xlsx]Answer to BMI and deli!PivotTable1</c:name>
    <c:fmtId val="0"/>
  </c:pivotSource>
  <c:chart>
    <c:title>
      <c:layout/>
    </c:title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'Answer to BMI and deli'!$M$32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'Answer to BMI and deli'!$L$33:$L$38</c:f>
              <c:strCache>
                <c:ptCount val="5"/>
                <c:pt idx="0">
                  <c:v>Israeli Dancing</c:v>
                </c:pt>
                <c:pt idx="1">
                  <c:v>Swimming</c:v>
                </c:pt>
                <c:pt idx="2">
                  <c:v>Yoga</c:v>
                </c:pt>
                <c:pt idx="3">
                  <c:v>Diet Seminars</c:v>
                </c:pt>
                <c:pt idx="4">
                  <c:v>Water Therapy</c:v>
                </c:pt>
              </c:strCache>
            </c:strRef>
          </c:cat>
          <c:val>
            <c:numRef>
              <c:f>'Answer to BMI and deli'!$M$33:$M$38</c:f>
              <c:numCache>
                <c:formatCode>General</c:formatCode>
                <c:ptCount val="5"/>
                <c:pt idx="0">
                  <c:v>4.7292892612296971</c:v>
                </c:pt>
                <c:pt idx="1">
                  <c:v>4.0411685889183868</c:v>
                </c:pt>
                <c:pt idx="2">
                  <c:v>3.5914422538607229</c:v>
                </c:pt>
                <c:pt idx="3">
                  <c:v>2.9376747463950572</c:v>
                </c:pt>
                <c:pt idx="4">
                  <c:v>2.3775059734972683</c:v>
                </c:pt>
              </c:numCache>
            </c:numRef>
          </c:val>
        </c:ser>
        <c:axId val="86956288"/>
        <c:axId val="87244800"/>
      </c:barChart>
      <c:catAx>
        <c:axId val="86956288"/>
        <c:scaling>
          <c:orientation val="minMax"/>
        </c:scaling>
        <c:axPos val="b"/>
        <c:tickLblPos val="nextTo"/>
        <c:crossAx val="87244800"/>
        <c:crosses val="autoZero"/>
        <c:auto val="1"/>
        <c:lblAlgn val="ctr"/>
        <c:lblOffset val="100"/>
      </c:catAx>
      <c:valAx>
        <c:axId val="87244800"/>
        <c:scaling>
          <c:orientation val="minMax"/>
        </c:scaling>
        <c:axPos val="l"/>
        <c:majorGridlines/>
        <c:numFmt formatCode="General" sourceLinked="1"/>
        <c:tickLblPos val="nextTo"/>
        <c:crossAx val="86956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'Subtotal answer to NJED'!$I$1</c:f>
              <c:strCache>
                <c:ptCount val="1"/>
                <c:pt idx="0">
                  <c:v>Total Students</c:v>
                </c:pt>
              </c:strCache>
            </c:strRef>
          </c:tx>
          <c:cat>
            <c:strRef>
              <c:f>'Subtotal answer to NJED'!$B$2:$B$69</c:f>
              <c:strCache>
                <c:ptCount val="6"/>
                <c:pt idx="0">
                  <c:v>C Total</c:v>
                </c:pt>
                <c:pt idx="1">
                  <c:v>E Total</c:v>
                </c:pt>
                <c:pt idx="2">
                  <c:v>O Total</c:v>
                </c:pt>
                <c:pt idx="3">
                  <c:v>R Total</c:v>
                </c:pt>
                <c:pt idx="4">
                  <c:v>T Total</c:v>
                </c:pt>
                <c:pt idx="5">
                  <c:v>U Total</c:v>
                </c:pt>
              </c:strCache>
            </c:strRef>
          </c:cat>
          <c:val>
            <c:numRef>
              <c:f>'Subtotal answer to NJED'!$I$2:$I$69</c:f>
              <c:numCache>
                <c:formatCode>General</c:formatCode>
                <c:ptCount val="6"/>
                <c:pt idx="0">
                  <c:v>177173</c:v>
                </c:pt>
                <c:pt idx="1">
                  <c:v>68270</c:v>
                </c:pt>
                <c:pt idx="2">
                  <c:v>7226</c:v>
                </c:pt>
                <c:pt idx="3">
                  <c:v>7737</c:v>
                </c:pt>
                <c:pt idx="4">
                  <c:v>102218</c:v>
                </c:pt>
                <c:pt idx="5">
                  <c:v>69543</c:v>
                </c:pt>
              </c:numCache>
            </c:numRef>
          </c:val>
        </c:ser>
        <c:axId val="136369280"/>
        <c:axId val="136370816"/>
      </c:barChart>
      <c:catAx>
        <c:axId val="136369280"/>
        <c:scaling>
          <c:orientation val="minMax"/>
        </c:scaling>
        <c:axPos val="b"/>
        <c:tickLblPos val="nextTo"/>
        <c:crossAx val="136370816"/>
        <c:crosses val="autoZero"/>
        <c:auto val="1"/>
        <c:lblAlgn val="ctr"/>
        <c:lblOffset val="100"/>
      </c:catAx>
      <c:valAx>
        <c:axId val="136370816"/>
        <c:scaling>
          <c:orientation val="minMax"/>
        </c:scaling>
        <c:axPos val="l"/>
        <c:majorGridlines/>
        <c:numFmt formatCode="General" sourceLinked="1"/>
        <c:tickLblPos val="nextTo"/>
        <c:crossAx val="1363692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16</xdr:row>
      <xdr:rowOff>180975</xdr:rowOff>
    </xdr:from>
    <xdr:to>
      <xdr:col>5</xdr:col>
      <xdr:colOff>257175</xdr:colOff>
      <xdr:row>25</xdr:row>
      <xdr:rowOff>180975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00" y="3038475"/>
          <a:ext cx="2352675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10</xdr:col>
      <xdr:colOff>981075</xdr:colOff>
      <xdr:row>39</xdr:row>
      <xdr:rowOff>38100</xdr:rowOff>
    </xdr:from>
    <xdr:to>
      <xdr:col>16</xdr:col>
      <xdr:colOff>400050</xdr:colOff>
      <xdr:row>53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447675</xdr:colOff>
      <xdr:row>0</xdr:row>
      <xdr:rowOff>85725</xdr:rowOff>
    </xdr:from>
    <xdr:to>
      <xdr:col>18</xdr:col>
      <xdr:colOff>142875</xdr:colOff>
      <xdr:row>75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0412.879544444448" createdVersion="3" refreshedVersion="3" minRefreshableVersion="3" recordCount="162">
  <cacheSource type="worksheet">
    <worksheetSource ref="A32:J194" sheet="Answer to BMI and deli"/>
  </cacheSource>
  <cacheFields count="10">
    <cacheField name="Patient No" numFmtId="0">
      <sharedItems containsSemiMixedTypes="0" containsString="0" containsNumber="1" containsInteger="1" minValue="1" maxValue="162"/>
    </cacheField>
    <cacheField name="Sex" numFmtId="0">
      <sharedItems/>
    </cacheField>
    <cacheField name="Height in inches" numFmtId="0">
      <sharedItems containsSemiMixedTypes="0" containsString="0" containsNumber="1" containsInteger="1" minValue="56" maxValue="85"/>
    </cacheField>
    <cacheField name="Height Squared" numFmtId="0">
      <sharedItems containsSemiMixedTypes="0" containsString="0" containsNumber="1" containsInteger="1" minValue="3136" maxValue="7225"/>
    </cacheField>
    <cacheField name="Exercise Regime" numFmtId="0">
      <sharedItems count="5">
        <s v="Swimming"/>
        <s v="Israeli Dancing"/>
        <s v="Yoga"/>
        <s v="Diet Seminars"/>
        <s v="Water Therapy"/>
      </sharedItems>
    </cacheField>
    <cacheField name="Before Weight" numFmtId="0">
      <sharedItems containsSemiMixedTypes="0" containsString="0" containsNumber="1" containsInteger="1" minValue="188" maxValue="325"/>
    </cacheField>
    <cacheField name="Weight After" numFmtId="0">
      <sharedItems containsSemiMixedTypes="0" containsString="0" containsNumber="1" containsInteger="1" minValue="164" maxValue="302"/>
    </cacheField>
    <cacheField name="BMI Before" numFmtId="2">
      <sharedItems containsSemiMixedTypes="0" containsString="0" containsNumber="1" minValue="31.622837370242216" maxValue="43.395061728395063"/>
    </cacheField>
    <cacheField name="BMI After" numFmtId="2">
      <sharedItems containsSemiMixedTypes="0" containsString="0" containsNumber="1" minValue="27.398667800453516" maxValue="39.454081632653065"/>
    </cacheField>
    <cacheField name="Diff in BMI" numFmtId="2">
      <sharedItems containsSemiMixedTypes="0" containsString="0" containsNumber="1" minValue="1.4765805503045542" maxValue="5.9363858134734429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indows User" refreshedDate="40412.917691666669" createdVersion="3" refreshedVersion="3" minRefreshableVersion="3" recordCount="183">
  <cacheSource type="worksheet">
    <worksheetSource name="Table1"/>
  </cacheSource>
  <cacheFields count="11">
    <cacheField name="Type" numFmtId="0">
      <sharedItems count="6">
        <s v="x4"/>
        <s v="x1"/>
        <s v="x6"/>
        <s v="x3"/>
        <s v="x5"/>
        <s v="x2"/>
      </sharedItems>
    </cacheField>
    <cacheField name="INSTITUTION " numFmtId="0">
      <sharedItems/>
    </cacheField>
    <cacheField name="Undergrad FULL-TIME" numFmtId="3">
      <sharedItems containsSemiMixedTypes="0" containsString="0" containsNumber="1" containsInteger="1" minValue="0" maxValue="36749"/>
    </cacheField>
    <cacheField name="Undergrad PART-TIME" numFmtId="3">
      <sharedItems containsSemiMixedTypes="0" containsString="0" containsNumber="1" containsInteger="1" minValue="0" maxValue="11686"/>
    </cacheField>
    <cacheField name="Grad FULL-TIME" numFmtId="3">
      <sharedItems containsSemiMixedTypes="0" containsString="0" containsNumber="1" containsInteger="1" minValue="0" maxValue="7478"/>
    </cacheField>
    <cacheField name="Grad PART-TIME" numFmtId="3">
      <sharedItems containsSemiMixedTypes="0" containsString="0" containsNumber="1" containsInteger="1" minValue="0" maxValue="4166"/>
    </cacheField>
    <cacheField name="Total U" numFmtId="3">
      <sharedItems containsSemiMixedTypes="0" containsString="0" containsNumber="1" containsInteger="1" minValue="0" maxValue="37988"/>
    </cacheField>
    <cacheField name="Total G" numFmtId="3">
      <sharedItems containsSemiMixedTypes="0" containsString="0" containsNumber="1" containsInteger="1" minValue="0" maxValue="10135"/>
    </cacheField>
    <cacheField name="Tot Stu" numFmtId="3">
      <sharedItems containsSemiMixedTypes="0" containsString="0" containsNumber="1" containsInteger="1" minValue="6" maxValue="44406"/>
    </cacheField>
    <cacheField name="% grad" numFmtId="170">
      <sharedItems containsSemiMixedTypes="0" containsString="0" containsNumber="1" minValue="0" maxValue="1"/>
    </cacheField>
    <cacheField name="% graduate" numFmtId="0" formula="'Total G' /'Tot Stu'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2">
  <r>
    <n v="1"/>
    <s v="M"/>
    <n v="70"/>
    <n v="4900"/>
    <x v="0"/>
    <n v="300"/>
    <n v="264"/>
    <n v="43.04081632653061"/>
    <n v="37.875918367346941"/>
    <n v="5.1648979591836692"/>
  </r>
  <r>
    <n v="2"/>
    <s v="M"/>
    <n v="76"/>
    <n v="5776"/>
    <x v="1"/>
    <n v="280"/>
    <n v="240"/>
    <n v="34.078947368421055"/>
    <n v="29.210526315789473"/>
    <n v="4.8684210526315823"/>
  </r>
  <r>
    <n v="3"/>
    <s v="F"/>
    <n v="73"/>
    <n v="5329"/>
    <x v="2"/>
    <n v="265"/>
    <n v="238"/>
    <n v="34.958716457121412"/>
    <n v="31.396884969037345"/>
    <n v="3.5618314880840671"/>
  </r>
  <r>
    <n v="4"/>
    <s v="F"/>
    <n v="69"/>
    <n v="4761"/>
    <x v="3"/>
    <n v="245"/>
    <n v="222"/>
    <n v="36.176223482461666"/>
    <n v="32.780088216761186"/>
    <n v="3.3961352657004795"/>
  </r>
  <r>
    <n v="5"/>
    <s v="M"/>
    <n v="68"/>
    <n v="4624"/>
    <x v="1"/>
    <n v="240"/>
    <n v="206"/>
    <n v="36.487889273356402"/>
    <n v="31.318771626297579"/>
    <n v="5.1691176470588225"/>
  </r>
  <r>
    <n v="6"/>
    <s v="F"/>
    <n v="63"/>
    <n v="3969"/>
    <x v="2"/>
    <n v="215"/>
    <n v="197"/>
    <n v="38.081380700428319"/>
    <n v="34.893172083648274"/>
    <n v="3.1882086167800452"/>
  </r>
  <r>
    <n v="7"/>
    <s v="M"/>
    <n v="64"/>
    <n v="4096"/>
    <x v="2"/>
    <n v="220"/>
    <n v="195"/>
    <n v="37.7587890625"/>
    <n v="33.468017578125"/>
    <n v="4.290771484375"/>
  </r>
  <r>
    <n v="8"/>
    <s v="M"/>
    <n v="72"/>
    <n v="5184"/>
    <x v="2"/>
    <n v="320"/>
    <n v="284"/>
    <n v="43.395061728395063"/>
    <n v="38.513117283950621"/>
    <n v="4.8819444444444429"/>
  </r>
  <r>
    <n v="9"/>
    <s v="F"/>
    <n v="58"/>
    <n v="3364"/>
    <x v="1"/>
    <n v="194"/>
    <n v="166"/>
    <n v="40.541617122473248"/>
    <n v="34.690249702734839"/>
    <n v="5.8513674197384091"/>
  </r>
  <r>
    <n v="10"/>
    <s v="F"/>
    <n v="64"/>
    <n v="4096"/>
    <x v="1"/>
    <n v="220"/>
    <n v="191"/>
    <n v="37.7587890625"/>
    <n v="32.781494140625"/>
    <n v="4.977294921875"/>
  </r>
  <r>
    <n v="11"/>
    <s v="F"/>
    <n v="67"/>
    <n v="4489"/>
    <x v="4"/>
    <n v="235"/>
    <n v="216"/>
    <n v="36.802183114279352"/>
    <n v="33.826687458231234"/>
    <n v="2.9754956560481176"/>
  </r>
  <r>
    <n v="12"/>
    <s v="M"/>
    <n v="58"/>
    <n v="3364"/>
    <x v="3"/>
    <n v="194"/>
    <n v="182"/>
    <n v="40.541617122473248"/>
    <n v="38.033888228299645"/>
    <n v="2.5077288941736029"/>
  </r>
  <r>
    <n v="13"/>
    <s v="M"/>
    <n v="61"/>
    <n v="3721"/>
    <x v="0"/>
    <n v="205"/>
    <n v="184"/>
    <n v="38.730180059123889"/>
    <n v="34.76269819940876"/>
    <n v="3.9674818597151287"/>
  </r>
  <r>
    <n v="14"/>
    <s v="F"/>
    <n v="78"/>
    <n v="6084"/>
    <x v="3"/>
    <n v="290"/>
    <n v="269"/>
    <n v="33.50920447074293"/>
    <n v="31.082675871137411"/>
    <n v="2.4265285996055184"/>
  </r>
  <r>
    <n v="15"/>
    <s v="F"/>
    <n v="80"/>
    <n v="6400"/>
    <x v="0"/>
    <n v="300"/>
    <n v="264"/>
    <n v="32.953125"/>
    <n v="28.998750000000001"/>
    <n v="3.9543749999999989"/>
  </r>
  <r>
    <n v="16"/>
    <s v="F"/>
    <n v="73"/>
    <n v="5329"/>
    <x v="3"/>
    <n v="315"/>
    <n v="283"/>
    <n v="41.554700694314128"/>
    <n v="37.333270782510787"/>
    <n v="4.2214299118033409"/>
  </r>
  <r>
    <n v="17"/>
    <s v="M"/>
    <n v="57"/>
    <n v="3249"/>
    <x v="2"/>
    <n v="191"/>
    <n v="175"/>
    <n v="41.327485380116961"/>
    <n v="37.865497076023395"/>
    <n v="3.4619883040935662"/>
  </r>
  <r>
    <n v="18"/>
    <s v="M"/>
    <n v="76"/>
    <n v="5776"/>
    <x v="4"/>
    <n v="280"/>
    <n v="260"/>
    <n v="34.078947368421055"/>
    <n v="31.644736842105264"/>
    <n v="2.4342105263157912"/>
  </r>
  <r>
    <n v="19"/>
    <s v="F"/>
    <n v="79"/>
    <n v="6241"/>
    <x v="3"/>
    <n v="295"/>
    <n v="277"/>
    <n v="33.22945040858837"/>
    <n v="31.201890722640602"/>
    <n v="2.027559685947768"/>
  </r>
  <r>
    <n v="20"/>
    <s v="M"/>
    <n v="72"/>
    <n v="5184"/>
    <x v="4"/>
    <n v="260"/>
    <n v="239"/>
    <n v="35.258487654320987"/>
    <n v="32.410686728395063"/>
    <n v="2.8478009259259238"/>
  </r>
  <r>
    <n v="21"/>
    <s v="F"/>
    <n v="81"/>
    <n v="6561"/>
    <x v="1"/>
    <n v="305"/>
    <n v="271"/>
    <n v="32.68023167200122"/>
    <n v="29.037189452827313"/>
    <n v="3.6430422191739069"/>
  </r>
  <r>
    <n v="22"/>
    <s v="F"/>
    <n v="69"/>
    <n v="4761"/>
    <x v="2"/>
    <n v="245"/>
    <n v="225"/>
    <n v="36.176223482461666"/>
    <n v="33.22306238185255"/>
    <n v="2.9531611006091154"/>
  </r>
  <r>
    <n v="23"/>
    <s v="M"/>
    <n v="81"/>
    <n v="6561"/>
    <x v="3"/>
    <n v="305"/>
    <n v="274"/>
    <n v="32.68023167200122"/>
    <n v="29.358634354519129"/>
    <n v="3.321597317482091"/>
  </r>
  <r>
    <n v="24"/>
    <s v="M"/>
    <n v="79"/>
    <n v="6241"/>
    <x v="1"/>
    <n v="295"/>
    <n v="259"/>
    <n v="33.22945040858837"/>
    <n v="29.174331036692838"/>
    <n v="4.0551193718955325"/>
  </r>
  <r>
    <n v="25"/>
    <s v="F"/>
    <n v="60"/>
    <n v="3600"/>
    <x v="4"/>
    <n v="200"/>
    <n v="192"/>
    <n v="39.055555555555557"/>
    <n v="37.493333333333332"/>
    <n v="1.5622222222222248"/>
  </r>
  <r>
    <n v="26"/>
    <s v="M"/>
    <n v="67"/>
    <n v="4489"/>
    <x v="4"/>
    <n v="235"/>
    <n v="218"/>
    <n v="36.802183114279352"/>
    <n v="34.13989752728893"/>
    <n v="2.6622855869904214"/>
  </r>
  <r>
    <n v="27"/>
    <s v="M"/>
    <n v="61"/>
    <n v="3721"/>
    <x v="0"/>
    <n v="205"/>
    <n v="182"/>
    <n v="38.730180059123889"/>
    <n v="34.384842784197794"/>
    <n v="4.345337274926095"/>
  </r>
  <r>
    <n v="28"/>
    <s v="M"/>
    <n v="58"/>
    <n v="3364"/>
    <x v="2"/>
    <n v="194"/>
    <n v="178"/>
    <n v="40.541617122473248"/>
    <n v="37.197978596908442"/>
    <n v="3.3436385255648062"/>
  </r>
  <r>
    <n v="29"/>
    <s v="M"/>
    <n v="77"/>
    <n v="5929"/>
    <x v="4"/>
    <n v="285"/>
    <n v="265"/>
    <n v="33.792376454714116"/>
    <n v="31.420981615786811"/>
    <n v="2.371394838927305"/>
  </r>
  <r>
    <n v="30"/>
    <s v="F"/>
    <n v="75"/>
    <n v="5625"/>
    <x v="0"/>
    <n v="325"/>
    <n v="289"/>
    <n v="40.617777777777775"/>
    <n v="36.11857777777778"/>
    <n v="4.4991999999999948"/>
  </r>
  <r>
    <n v="31"/>
    <s v="F"/>
    <n v="75"/>
    <n v="5625"/>
    <x v="0"/>
    <n v="325"/>
    <n v="292"/>
    <n v="40.617777777777775"/>
    <n v="36.493511111111111"/>
    <n v="4.1242666666666636"/>
  </r>
  <r>
    <n v="32"/>
    <s v="M"/>
    <n v="73"/>
    <n v="5329"/>
    <x v="1"/>
    <n v="315"/>
    <n v="277"/>
    <n v="41.554700694314128"/>
    <n v="36.541752674047665"/>
    <n v="5.0129480202664638"/>
  </r>
  <r>
    <n v="33"/>
    <s v="F"/>
    <n v="72"/>
    <n v="5184"/>
    <x v="1"/>
    <n v="260"/>
    <n v="231"/>
    <n v="35.258487654320987"/>
    <n v="31.325810185185187"/>
    <n v="3.9326774691358004"/>
  </r>
  <r>
    <n v="34"/>
    <s v="M"/>
    <n v="60"/>
    <n v="3600"/>
    <x v="1"/>
    <n v="200"/>
    <n v="172"/>
    <n v="39.055555555555557"/>
    <n v="33.587777777777781"/>
    <n v="5.4677777777777763"/>
  </r>
  <r>
    <n v="35"/>
    <s v="M"/>
    <n v="64"/>
    <n v="4096"/>
    <x v="4"/>
    <n v="220"/>
    <n v="202"/>
    <n v="37.7587890625"/>
    <n v="34.66943359375"/>
    <n v="3.08935546875"/>
  </r>
  <r>
    <n v="36"/>
    <s v="F"/>
    <n v="67"/>
    <n v="4489"/>
    <x v="0"/>
    <n v="235"/>
    <n v="211"/>
    <n v="36.802183114279352"/>
    <n v="33.04366228558699"/>
    <n v="3.7585208286923617"/>
  </r>
  <r>
    <n v="37"/>
    <s v="F"/>
    <n v="70"/>
    <n v="4900"/>
    <x v="0"/>
    <n v="300"/>
    <n v="270"/>
    <n v="43.04081632653061"/>
    <n v="38.736734693877551"/>
    <n v="4.3040816326530589"/>
  </r>
  <r>
    <n v="38"/>
    <s v="F"/>
    <n v="64"/>
    <n v="4096"/>
    <x v="3"/>
    <n v="220"/>
    <n v="204"/>
    <n v="37.7587890625"/>
    <n v="35.0126953125"/>
    <n v="2.74609375"/>
  </r>
  <r>
    <n v="39"/>
    <s v="M"/>
    <n v="65"/>
    <n v="4225"/>
    <x v="2"/>
    <n v="225"/>
    <n v="202"/>
    <n v="37.437869822485204"/>
    <n v="33.610887573964497"/>
    <n v="3.8269822485207072"/>
  </r>
  <r>
    <n v="40"/>
    <s v="M"/>
    <n v="70"/>
    <n v="4900"/>
    <x v="1"/>
    <n v="250"/>
    <n v="220"/>
    <n v="35.867346938775512"/>
    <n v="31.56326530612245"/>
    <n v="4.3040816326530624"/>
  </r>
  <r>
    <n v="41"/>
    <s v="F"/>
    <n v="75"/>
    <n v="5625"/>
    <x v="0"/>
    <n v="275"/>
    <n v="244"/>
    <n v="34.36888888888889"/>
    <n v="30.494577777777778"/>
    <n v="3.8743111111111119"/>
  </r>
  <r>
    <n v="42"/>
    <s v="F"/>
    <n v="67"/>
    <n v="4489"/>
    <x v="2"/>
    <n v="235"/>
    <n v="211"/>
    <n v="36.802183114279352"/>
    <n v="33.04366228558699"/>
    <n v="3.7585208286923617"/>
  </r>
  <r>
    <n v="43"/>
    <s v="F"/>
    <n v="68"/>
    <n v="4624"/>
    <x v="3"/>
    <n v="240"/>
    <n v="220"/>
    <n v="36.487889273356402"/>
    <n v="33.447231833910031"/>
    <n v="3.0406574394463703"/>
  </r>
  <r>
    <n v="44"/>
    <s v="M"/>
    <n v="76"/>
    <n v="5776"/>
    <x v="2"/>
    <n v="280"/>
    <n v="252"/>
    <n v="34.078947368421055"/>
    <n v="30.671052631578949"/>
    <n v="3.4078947368421062"/>
  </r>
  <r>
    <n v="45"/>
    <s v="M"/>
    <n v="66"/>
    <n v="4356"/>
    <x v="3"/>
    <n v="230"/>
    <n v="209"/>
    <n v="37.118916437098257"/>
    <n v="33.729797979797979"/>
    <n v="3.3891184573002775"/>
  </r>
  <r>
    <n v="46"/>
    <s v="F"/>
    <n v="62"/>
    <n v="3844"/>
    <x v="0"/>
    <n v="210"/>
    <n v="189"/>
    <n v="38.405306971904267"/>
    <n v="34.564776274713843"/>
    <n v="3.8405306971904238"/>
  </r>
  <r>
    <n v="47"/>
    <s v="M"/>
    <n v="76"/>
    <n v="5776"/>
    <x v="0"/>
    <n v="280"/>
    <n v="254"/>
    <n v="34.078947368421055"/>
    <n v="30.914473684210527"/>
    <n v="3.1644736842105274"/>
  </r>
  <r>
    <n v="48"/>
    <s v="F"/>
    <n v="74"/>
    <n v="5476"/>
    <x v="1"/>
    <n v="270"/>
    <n v="240"/>
    <n v="34.662162162162161"/>
    <n v="30.810810810810811"/>
    <n v="3.8513513513513509"/>
  </r>
  <r>
    <n v="49"/>
    <s v="F"/>
    <n v="65"/>
    <n v="4225"/>
    <x v="3"/>
    <n v="225"/>
    <n v="207"/>
    <n v="37.437869822485204"/>
    <n v="34.442840236686393"/>
    <n v="2.995029585798811"/>
  </r>
  <r>
    <n v="50"/>
    <s v="M"/>
    <n v="63"/>
    <n v="3969"/>
    <x v="0"/>
    <n v="215"/>
    <n v="187"/>
    <n v="38.081380700428319"/>
    <n v="33.121945074326028"/>
    <n v="4.9594356261022909"/>
  </r>
  <r>
    <n v="51"/>
    <s v="M"/>
    <n v="72"/>
    <n v="5184"/>
    <x v="0"/>
    <n v="260"/>
    <n v="226"/>
    <n v="35.258487654320987"/>
    <n v="30.647762345679013"/>
    <n v="4.6107253086419746"/>
  </r>
  <r>
    <n v="52"/>
    <s v="F"/>
    <n v="75"/>
    <n v="5625"/>
    <x v="3"/>
    <n v="275"/>
    <n v="258"/>
    <n v="34.36888888888889"/>
    <n v="32.244266666666668"/>
    <n v="2.1246222222222215"/>
  </r>
  <r>
    <n v="53"/>
    <s v="M"/>
    <n v="80"/>
    <n v="6400"/>
    <x v="3"/>
    <n v="300"/>
    <n v="276"/>
    <n v="32.953125"/>
    <n v="30.316875"/>
    <n v="2.6362500000000004"/>
  </r>
  <r>
    <n v="54"/>
    <s v="M"/>
    <n v="80"/>
    <n v="6400"/>
    <x v="4"/>
    <n v="300"/>
    <n v="279"/>
    <n v="32.953125"/>
    <n v="30.646406249999998"/>
    <n v="2.3067187500000017"/>
  </r>
  <r>
    <n v="55"/>
    <s v="M"/>
    <n v="56"/>
    <n v="3136"/>
    <x v="2"/>
    <n v="188"/>
    <n v="172"/>
    <n v="42.144132653061227"/>
    <n v="38.557397959183675"/>
    <n v="3.5867346938775526"/>
  </r>
  <r>
    <n v="56"/>
    <s v="M"/>
    <n v="60"/>
    <n v="3600"/>
    <x v="1"/>
    <n v="200"/>
    <n v="174"/>
    <n v="39.055555555555557"/>
    <n v="33.978333333333332"/>
    <n v="5.0772222222222254"/>
  </r>
  <r>
    <n v="57"/>
    <s v="F"/>
    <n v="66"/>
    <n v="4356"/>
    <x v="2"/>
    <n v="230"/>
    <n v="207"/>
    <n v="37.118916437098257"/>
    <n v="33.40702479338843"/>
    <n v="3.7118916437098264"/>
  </r>
  <r>
    <n v="58"/>
    <s v="F"/>
    <n v="62"/>
    <n v="3844"/>
    <x v="0"/>
    <n v="210"/>
    <n v="184"/>
    <n v="38.405306971904267"/>
    <n v="33.650364203954211"/>
    <n v="4.7549427679500553"/>
  </r>
  <r>
    <n v="59"/>
    <s v="M"/>
    <n v="81"/>
    <n v="6561"/>
    <x v="0"/>
    <n v="305"/>
    <n v="274"/>
    <n v="32.68023167200122"/>
    <n v="29.358634354519129"/>
    <n v="3.321597317482091"/>
  </r>
  <r>
    <n v="60"/>
    <s v="F"/>
    <n v="79"/>
    <n v="6241"/>
    <x v="3"/>
    <n v="295"/>
    <n v="274"/>
    <n v="33.22945040858837"/>
    <n v="30.863964108315976"/>
    <n v="2.3654863002723943"/>
  </r>
  <r>
    <n v="61"/>
    <s v="M"/>
    <n v="62"/>
    <n v="3844"/>
    <x v="2"/>
    <n v="210"/>
    <n v="193"/>
    <n v="38.405306971904267"/>
    <n v="35.296305931321541"/>
    <n v="3.1090010405827258"/>
  </r>
  <r>
    <n v="62"/>
    <s v="M"/>
    <n v="81"/>
    <n v="6561"/>
    <x v="3"/>
    <n v="305"/>
    <n v="283"/>
    <n v="32.68023167200122"/>
    <n v="30.322969059594573"/>
    <n v="2.3572626124066467"/>
  </r>
  <r>
    <n v="63"/>
    <s v="F"/>
    <n v="71"/>
    <n v="5041"/>
    <x v="3"/>
    <n v="255"/>
    <n v="232"/>
    <n v="35.561396548303911"/>
    <n v="32.353898036103949"/>
    <n v="3.2074985121999617"/>
  </r>
  <r>
    <n v="64"/>
    <s v="F"/>
    <n v="81"/>
    <n v="6561"/>
    <x v="3"/>
    <n v="305"/>
    <n v="283"/>
    <n v="32.68023167200122"/>
    <n v="30.322969059594573"/>
    <n v="2.3572626124066467"/>
  </r>
  <r>
    <n v="65"/>
    <s v="F"/>
    <n v="79"/>
    <n v="6241"/>
    <x v="3"/>
    <n v="295"/>
    <n v="268"/>
    <n v="33.22945040858837"/>
    <n v="30.18811087966672"/>
    <n v="3.0413395289216503"/>
  </r>
  <r>
    <n v="66"/>
    <s v="M"/>
    <n v="73"/>
    <n v="5329"/>
    <x v="4"/>
    <n v="265"/>
    <n v="243"/>
    <n v="34.958716457121412"/>
    <n v="32.056483392756611"/>
    <n v="2.9022330643648004"/>
  </r>
  <r>
    <n v="67"/>
    <s v="M"/>
    <n v="67"/>
    <n v="4489"/>
    <x v="2"/>
    <n v="235"/>
    <n v="211"/>
    <n v="36.802183114279352"/>
    <n v="33.04366228558699"/>
    <n v="3.7585208286923617"/>
  </r>
  <r>
    <n v="68"/>
    <s v="F"/>
    <n v="73"/>
    <n v="5329"/>
    <x v="0"/>
    <n v="265"/>
    <n v="238"/>
    <n v="34.958716457121412"/>
    <n v="31.396884969037345"/>
    <n v="3.5618314880840671"/>
  </r>
  <r>
    <n v="69"/>
    <s v="F"/>
    <n v="71"/>
    <n v="5041"/>
    <x v="2"/>
    <n v="255"/>
    <n v="229"/>
    <n v="35.561396548303911"/>
    <n v="31.93552866494743"/>
    <n v="3.6258678833564808"/>
  </r>
  <r>
    <n v="70"/>
    <s v="F"/>
    <n v="62"/>
    <n v="3844"/>
    <x v="2"/>
    <n v="210"/>
    <n v="186"/>
    <n v="38.405306971904267"/>
    <n v="34.016129032258064"/>
    <n v="4.3891779396462027"/>
  </r>
  <r>
    <n v="71"/>
    <s v="M"/>
    <n v="78"/>
    <n v="6084"/>
    <x v="4"/>
    <n v="290"/>
    <n v="266"/>
    <n v="33.50920447074293"/>
    <n v="30.736028928336619"/>
    <n v="2.7731755424063103"/>
  </r>
  <r>
    <n v="72"/>
    <s v="M"/>
    <n v="79"/>
    <n v="6241"/>
    <x v="0"/>
    <n v="295"/>
    <n v="256"/>
    <n v="33.22945040858837"/>
    <n v="28.836404422368211"/>
    <n v="4.3930459862201587"/>
  </r>
  <r>
    <n v="73"/>
    <s v="F"/>
    <n v="75"/>
    <n v="5625"/>
    <x v="1"/>
    <n v="275"/>
    <n v="242"/>
    <n v="34.36888888888889"/>
    <n v="30.244622222222223"/>
    <n v="4.1242666666666672"/>
  </r>
  <r>
    <n v="74"/>
    <s v="M"/>
    <n v="56"/>
    <n v="3136"/>
    <x v="3"/>
    <n v="188"/>
    <n v="176"/>
    <n v="42.144132653061227"/>
    <n v="39.454081632653065"/>
    <n v="2.6900510204081627"/>
  </r>
  <r>
    <n v="75"/>
    <s v="F"/>
    <n v="56"/>
    <n v="3136"/>
    <x v="3"/>
    <n v="188"/>
    <n v="171"/>
    <n v="42.144132653061227"/>
    <n v="38.333227040816325"/>
    <n v="3.8109056122449019"/>
  </r>
  <r>
    <n v="76"/>
    <s v="F"/>
    <n v="56"/>
    <n v="3136"/>
    <x v="1"/>
    <n v="188"/>
    <n v="167"/>
    <n v="42.144132653061227"/>
    <n v="37.436543367346935"/>
    <n v="4.7075892857142918"/>
  </r>
  <r>
    <n v="77"/>
    <s v="M"/>
    <n v="77"/>
    <n v="5929"/>
    <x v="3"/>
    <n v="285"/>
    <n v="259"/>
    <n v="33.792376454714116"/>
    <n v="30.709563164108619"/>
    <n v="3.0828132906054968"/>
  </r>
  <r>
    <n v="78"/>
    <s v="M"/>
    <n v="62"/>
    <n v="3844"/>
    <x v="0"/>
    <n v="210"/>
    <n v="182"/>
    <n v="38.405306971904267"/>
    <n v="33.284599375650366"/>
    <n v="5.1207075962539008"/>
  </r>
  <r>
    <n v="79"/>
    <s v="F"/>
    <n v="84"/>
    <n v="7056"/>
    <x v="3"/>
    <n v="320"/>
    <n v="291"/>
    <n v="31.882086167800452"/>
    <n v="28.992772108843539"/>
    <n v="2.8893140589569128"/>
  </r>
  <r>
    <n v="80"/>
    <s v="M"/>
    <n v="67"/>
    <n v="4489"/>
    <x v="0"/>
    <n v="235"/>
    <n v="209"/>
    <n v="36.802183114279352"/>
    <n v="32.730452216529294"/>
    <n v="4.0717308977500579"/>
  </r>
  <r>
    <n v="81"/>
    <s v="M"/>
    <n v="64"/>
    <n v="4096"/>
    <x v="0"/>
    <n v="220"/>
    <n v="198"/>
    <n v="37.7587890625"/>
    <n v="33.98291015625"/>
    <n v="3.77587890625"/>
  </r>
  <r>
    <n v="82"/>
    <s v="M"/>
    <n v="81"/>
    <n v="6561"/>
    <x v="4"/>
    <n v="305"/>
    <n v="289"/>
    <n v="32.68023167200122"/>
    <n v="30.965858862978205"/>
    <n v="1.7143728090230148"/>
  </r>
  <r>
    <n v="83"/>
    <s v="M"/>
    <n v="72"/>
    <n v="5184"/>
    <x v="4"/>
    <n v="260"/>
    <n v="247"/>
    <n v="35.258487654320987"/>
    <n v="33.495563271604937"/>
    <n v="1.7629243827160508"/>
  </r>
  <r>
    <n v="84"/>
    <s v="F"/>
    <n v="60"/>
    <n v="3600"/>
    <x v="4"/>
    <n v="200"/>
    <n v="186"/>
    <n v="39.055555555555557"/>
    <n v="36.321666666666665"/>
    <n v="2.7338888888888917"/>
  </r>
  <r>
    <n v="85"/>
    <s v="F"/>
    <n v="60"/>
    <n v="3600"/>
    <x v="2"/>
    <n v="200"/>
    <n v="184"/>
    <n v="39.055555555555557"/>
    <n v="35.931111111111115"/>
    <n v="3.1244444444444426"/>
  </r>
  <r>
    <n v="86"/>
    <s v="M"/>
    <n v="74"/>
    <n v="5476"/>
    <x v="2"/>
    <n v="270"/>
    <n v="243"/>
    <n v="34.662162162162161"/>
    <n v="31.195945945945947"/>
    <n v="3.466216216216214"/>
  </r>
  <r>
    <n v="87"/>
    <s v="F"/>
    <n v="78"/>
    <n v="6084"/>
    <x v="0"/>
    <n v="290"/>
    <n v="263"/>
    <n v="33.50920447074293"/>
    <n v="30.389381985535831"/>
    <n v="3.1198224852070986"/>
  </r>
  <r>
    <n v="88"/>
    <s v="M"/>
    <n v="77"/>
    <n v="5929"/>
    <x v="0"/>
    <n v="285"/>
    <n v="256"/>
    <n v="33.792376454714116"/>
    <n v="30.353853938269523"/>
    <n v="3.4385225164445927"/>
  </r>
  <r>
    <n v="89"/>
    <s v="M"/>
    <n v="84"/>
    <n v="7056"/>
    <x v="1"/>
    <n v="320"/>
    <n v="275"/>
    <n v="31.882086167800452"/>
    <n v="27.398667800453516"/>
    <n v="4.4834183673469354"/>
  </r>
  <r>
    <n v="90"/>
    <s v="F"/>
    <n v="74"/>
    <n v="5476"/>
    <x v="3"/>
    <n v="270"/>
    <n v="251"/>
    <n v="34.662162162162161"/>
    <n v="32.222972972972975"/>
    <n v="2.4391891891891859"/>
  </r>
  <r>
    <n v="91"/>
    <s v="F"/>
    <n v="62"/>
    <n v="3844"/>
    <x v="3"/>
    <n v="210"/>
    <n v="197"/>
    <n v="38.405306971904267"/>
    <n v="36.027835587929239"/>
    <n v="2.3774713839750277"/>
  </r>
  <r>
    <n v="92"/>
    <s v="F"/>
    <n v="81"/>
    <n v="6561"/>
    <x v="0"/>
    <n v="305"/>
    <n v="271"/>
    <n v="32.68023167200122"/>
    <n v="29.037189452827313"/>
    <n v="3.6430422191739069"/>
  </r>
  <r>
    <n v="93"/>
    <s v="M"/>
    <n v="79"/>
    <n v="6241"/>
    <x v="1"/>
    <n v="295"/>
    <n v="262"/>
    <n v="33.22945040858837"/>
    <n v="29.512257651017464"/>
    <n v="3.7171927575709063"/>
  </r>
  <r>
    <n v="94"/>
    <s v="M"/>
    <n v="81"/>
    <n v="6561"/>
    <x v="2"/>
    <n v="305"/>
    <n v="280"/>
    <n v="32.68023167200122"/>
    <n v="30.001524157902757"/>
    <n v="2.6787075140984626"/>
  </r>
  <r>
    <n v="95"/>
    <s v="M"/>
    <n v="81"/>
    <n v="6561"/>
    <x v="3"/>
    <n v="305"/>
    <n v="277"/>
    <n v="32.68023167200122"/>
    <n v="29.680079256210945"/>
    <n v="3.000152415790275"/>
  </r>
  <r>
    <n v="96"/>
    <s v="M"/>
    <n v="85"/>
    <n v="7225"/>
    <x v="4"/>
    <n v="325"/>
    <n v="302"/>
    <n v="31.622837370242216"/>
    <n v="29.384913494809688"/>
    <n v="2.2379238754325286"/>
  </r>
  <r>
    <n v="97"/>
    <s v="F"/>
    <n v="68"/>
    <n v="4624"/>
    <x v="1"/>
    <n v="240"/>
    <n v="208"/>
    <n v="36.487889273356402"/>
    <n v="31.622837370242216"/>
    <n v="4.8650519031141854"/>
  </r>
  <r>
    <n v="98"/>
    <s v="F"/>
    <n v="75"/>
    <n v="5625"/>
    <x v="4"/>
    <n v="275"/>
    <n v="253"/>
    <n v="34.36888888888889"/>
    <n v="31.619377777777778"/>
    <n v="2.7495111111111115"/>
  </r>
  <r>
    <n v="99"/>
    <s v="M"/>
    <n v="60"/>
    <n v="3600"/>
    <x v="1"/>
    <n v="200"/>
    <n v="174"/>
    <n v="39.055555555555557"/>
    <n v="33.978333333333332"/>
    <n v="5.0772222222222254"/>
  </r>
  <r>
    <n v="100"/>
    <s v="F"/>
    <n v="68"/>
    <n v="4624"/>
    <x v="1"/>
    <n v="240"/>
    <n v="206"/>
    <n v="36.487889273356402"/>
    <n v="31.318771626297579"/>
    <n v="5.1691176470588225"/>
  </r>
  <r>
    <n v="101"/>
    <s v="M"/>
    <n v="63"/>
    <n v="3969"/>
    <x v="1"/>
    <n v="215"/>
    <n v="189"/>
    <n v="38.081380700428319"/>
    <n v="33.476190476190474"/>
    <n v="4.6051902242378446"/>
  </r>
  <r>
    <n v="102"/>
    <s v="M"/>
    <n v="68"/>
    <n v="4624"/>
    <x v="3"/>
    <n v="240"/>
    <n v="225"/>
    <n v="36.487889273356402"/>
    <n v="34.207396193771629"/>
    <n v="2.2804930795847724"/>
  </r>
  <r>
    <n v="103"/>
    <s v="F"/>
    <n v="65"/>
    <n v="4225"/>
    <x v="3"/>
    <n v="225"/>
    <n v="207"/>
    <n v="37.437869822485204"/>
    <n v="34.442840236686393"/>
    <n v="2.995029585798811"/>
  </r>
  <r>
    <n v="104"/>
    <s v="F"/>
    <n v="79"/>
    <n v="6241"/>
    <x v="3"/>
    <n v="295"/>
    <n v="277"/>
    <n v="33.22945040858837"/>
    <n v="31.201890722640602"/>
    <n v="2.027559685947768"/>
  </r>
  <r>
    <n v="105"/>
    <s v="F"/>
    <n v="69"/>
    <n v="4761"/>
    <x v="4"/>
    <n v="245"/>
    <n v="235"/>
    <n v="36.176223482461666"/>
    <n v="34.699642932157111"/>
    <n v="1.4765805503045542"/>
  </r>
  <r>
    <n v="106"/>
    <s v="M"/>
    <n v="80"/>
    <n v="6400"/>
    <x v="3"/>
    <n v="300"/>
    <n v="279"/>
    <n v="32.953125"/>
    <n v="30.646406249999998"/>
    <n v="2.3067187500000017"/>
  </r>
  <r>
    <n v="107"/>
    <s v="M"/>
    <n v="77"/>
    <n v="5929"/>
    <x v="4"/>
    <n v="285"/>
    <n v="265"/>
    <n v="33.792376454714116"/>
    <n v="31.420981615786811"/>
    <n v="2.371394838927305"/>
  </r>
  <r>
    <n v="108"/>
    <s v="F"/>
    <n v="72"/>
    <n v="5184"/>
    <x v="1"/>
    <n v="260"/>
    <n v="231"/>
    <n v="35.258487654320987"/>
    <n v="31.325810185185187"/>
    <n v="3.9326774691358004"/>
  </r>
  <r>
    <n v="109"/>
    <s v="F"/>
    <n v="70"/>
    <n v="4900"/>
    <x v="2"/>
    <n v="250"/>
    <n v="227"/>
    <n v="35.867346938775512"/>
    <n v="32.56755102040816"/>
    <n v="3.2997959183673515"/>
  </r>
  <r>
    <n v="110"/>
    <s v="F"/>
    <n v="65"/>
    <n v="4225"/>
    <x v="4"/>
    <n v="225"/>
    <n v="211"/>
    <n v="37.437869822485204"/>
    <n v="35.108402366863906"/>
    <n v="2.3294674556212982"/>
  </r>
  <r>
    <n v="111"/>
    <s v="M"/>
    <n v="73"/>
    <n v="5329"/>
    <x v="1"/>
    <n v="315"/>
    <n v="270"/>
    <n v="41.554700694314128"/>
    <n v="35.618314880840686"/>
    <n v="5.9363858134734429"/>
  </r>
  <r>
    <n v="112"/>
    <s v="M"/>
    <n v="56"/>
    <n v="3136"/>
    <x v="1"/>
    <n v="188"/>
    <n v="165"/>
    <n v="42.144132653061227"/>
    <n v="36.988201530612244"/>
    <n v="5.1559311224489832"/>
  </r>
  <r>
    <n v="113"/>
    <s v="F"/>
    <n v="56"/>
    <n v="3136"/>
    <x v="1"/>
    <n v="188"/>
    <n v="165"/>
    <n v="42.144132653061227"/>
    <n v="36.988201530612244"/>
    <n v="5.1559311224489832"/>
  </r>
  <r>
    <n v="114"/>
    <s v="M"/>
    <n v="80"/>
    <n v="6400"/>
    <x v="4"/>
    <n v="300"/>
    <n v="285"/>
    <n v="32.953125"/>
    <n v="31.305468749999999"/>
    <n v="1.6476562500000007"/>
  </r>
  <r>
    <n v="115"/>
    <s v="F"/>
    <n v="72"/>
    <n v="5184"/>
    <x v="1"/>
    <n v="260"/>
    <n v="223"/>
    <n v="35.258487654320987"/>
    <n v="30.24093364197531"/>
    <n v="5.017554012345677"/>
  </r>
  <r>
    <n v="116"/>
    <s v="F"/>
    <n v="77"/>
    <n v="5929"/>
    <x v="0"/>
    <n v="285"/>
    <n v="253"/>
    <n v="33.792376454714116"/>
    <n v="29.998144712430427"/>
    <n v="3.7942317422836886"/>
  </r>
  <r>
    <n v="117"/>
    <s v="M"/>
    <n v="57"/>
    <n v="3249"/>
    <x v="2"/>
    <n v="191"/>
    <n v="175"/>
    <n v="41.327485380116961"/>
    <n v="37.865497076023395"/>
    <n v="3.4619883040935662"/>
  </r>
  <r>
    <n v="118"/>
    <s v="M"/>
    <n v="58"/>
    <n v="3364"/>
    <x v="4"/>
    <n v="194"/>
    <n v="182"/>
    <n v="40.541617122473248"/>
    <n v="38.033888228299645"/>
    <n v="2.5077288941736029"/>
  </r>
  <r>
    <n v="119"/>
    <s v="F"/>
    <n v="65"/>
    <n v="4225"/>
    <x v="4"/>
    <n v="225"/>
    <n v="209"/>
    <n v="37.437869822485204"/>
    <n v="34.775621301775146"/>
    <n v="2.6622485207100581"/>
  </r>
  <r>
    <n v="120"/>
    <s v="M"/>
    <n v="72"/>
    <n v="5184"/>
    <x v="3"/>
    <n v="310"/>
    <n v="279"/>
    <n v="42.038966049382715"/>
    <n v="37.835069444444443"/>
    <n v="4.2038966049382722"/>
  </r>
  <r>
    <n v="121"/>
    <s v="M"/>
    <n v="63"/>
    <n v="3969"/>
    <x v="3"/>
    <n v="215"/>
    <n v="193"/>
    <n v="38.081380700428319"/>
    <n v="34.184681279919374"/>
    <n v="3.8966994205089449"/>
  </r>
  <r>
    <n v="122"/>
    <s v="M"/>
    <n v="77"/>
    <n v="5929"/>
    <x v="2"/>
    <n v="285"/>
    <n v="256"/>
    <n v="33.792376454714116"/>
    <n v="30.353853938269523"/>
    <n v="3.4385225164445927"/>
  </r>
  <r>
    <n v="123"/>
    <s v="M"/>
    <n v="57"/>
    <n v="3249"/>
    <x v="2"/>
    <n v="191"/>
    <n v="175"/>
    <n v="41.327485380116961"/>
    <n v="37.865497076023395"/>
    <n v="3.4619883040935662"/>
  </r>
  <r>
    <n v="124"/>
    <s v="F"/>
    <n v="70"/>
    <n v="4900"/>
    <x v="1"/>
    <n v="250"/>
    <n v="212"/>
    <n v="35.867346938775512"/>
    <n v="30.415510204081631"/>
    <n v="5.451836734693881"/>
  </r>
  <r>
    <n v="125"/>
    <s v="F"/>
    <n v="63"/>
    <n v="3969"/>
    <x v="4"/>
    <n v="215"/>
    <n v="204"/>
    <n v="38.081380700428319"/>
    <n v="36.13303099017385"/>
    <n v="1.9483497102544689"/>
  </r>
  <r>
    <n v="126"/>
    <s v="M"/>
    <n v="68"/>
    <n v="4624"/>
    <x v="1"/>
    <n v="240"/>
    <n v="211"/>
    <n v="36.487889273356402"/>
    <n v="32.078935986159166"/>
    <n v="4.4089532871972352"/>
  </r>
  <r>
    <n v="127"/>
    <s v="F"/>
    <n v="64"/>
    <n v="4096"/>
    <x v="0"/>
    <n v="220"/>
    <n v="198"/>
    <n v="37.7587890625"/>
    <n v="33.98291015625"/>
    <n v="3.77587890625"/>
  </r>
  <r>
    <n v="128"/>
    <s v="M"/>
    <n v="74"/>
    <n v="5476"/>
    <x v="3"/>
    <n v="270"/>
    <n v="248"/>
    <n v="34.662162162162161"/>
    <n v="31.837837837837839"/>
    <n v="2.8243243243243228"/>
  </r>
  <r>
    <n v="129"/>
    <s v="M"/>
    <n v="78"/>
    <n v="6084"/>
    <x v="3"/>
    <n v="290"/>
    <n v="263"/>
    <n v="33.50920447074293"/>
    <n v="30.389381985535831"/>
    <n v="3.1198224852070986"/>
  </r>
  <r>
    <n v="130"/>
    <s v="F"/>
    <n v="65"/>
    <n v="4225"/>
    <x v="2"/>
    <n v="225"/>
    <n v="200"/>
    <n v="37.437869822485204"/>
    <n v="33.278106508875737"/>
    <n v="4.1597633136094672"/>
  </r>
  <r>
    <n v="131"/>
    <s v="F"/>
    <n v="73"/>
    <n v="5329"/>
    <x v="0"/>
    <n v="265"/>
    <n v="238"/>
    <n v="34.958716457121412"/>
    <n v="31.396884969037345"/>
    <n v="3.5618314880840671"/>
  </r>
  <r>
    <n v="132"/>
    <s v="F"/>
    <n v="62"/>
    <n v="3844"/>
    <x v="1"/>
    <n v="210"/>
    <n v="184"/>
    <n v="38.405306971904267"/>
    <n v="33.650364203954211"/>
    <n v="4.7549427679500553"/>
  </r>
  <r>
    <n v="133"/>
    <s v="M"/>
    <n v="73"/>
    <n v="5329"/>
    <x v="3"/>
    <n v="265"/>
    <n v="246"/>
    <n v="34.958716457121412"/>
    <n v="32.45224244698818"/>
    <n v="2.5064740101332319"/>
  </r>
  <r>
    <n v="134"/>
    <s v="M"/>
    <n v="69"/>
    <n v="4761"/>
    <x v="3"/>
    <n v="245"/>
    <n v="222"/>
    <n v="36.176223482461666"/>
    <n v="32.780088216761186"/>
    <n v="3.3961352657004795"/>
  </r>
  <r>
    <n v="135"/>
    <s v="F"/>
    <n v="71"/>
    <n v="5041"/>
    <x v="4"/>
    <n v="255"/>
    <n v="234"/>
    <n v="35.561396548303911"/>
    <n v="32.632810950208295"/>
    <n v="2.9285855980956157"/>
  </r>
  <r>
    <n v="136"/>
    <s v="F"/>
    <n v="71"/>
    <n v="5041"/>
    <x v="1"/>
    <n v="255"/>
    <n v="221"/>
    <n v="35.561396548303911"/>
    <n v="30.819877008530053"/>
    <n v="4.7415195397738579"/>
  </r>
  <r>
    <n v="137"/>
    <s v="F"/>
    <n v="80"/>
    <n v="6400"/>
    <x v="0"/>
    <n v="300"/>
    <n v="264"/>
    <n v="32.953125"/>
    <n v="28.998750000000001"/>
    <n v="3.9543749999999989"/>
  </r>
  <r>
    <n v="138"/>
    <s v="M"/>
    <n v="72"/>
    <n v="5184"/>
    <x v="3"/>
    <n v="260"/>
    <n v="234"/>
    <n v="35.258487654320987"/>
    <n v="31.732638888888889"/>
    <n v="3.525848765432098"/>
  </r>
  <r>
    <n v="139"/>
    <s v="M"/>
    <n v="61"/>
    <n v="3721"/>
    <x v="3"/>
    <n v="205"/>
    <n v="186"/>
    <n v="38.730180059123889"/>
    <n v="35.140553614619726"/>
    <n v="3.5896264445041624"/>
  </r>
  <r>
    <n v="140"/>
    <s v="F"/>
    <n v="72"/>
    <n v="5184"/>
    <x v="3"/>
    <n v="260"/>
    <n v="239"/>
    <n v="35.258487654320987"/>
    <n v="32.410686728395063"/>
    <n v="2.8478009259259238"/>
  </r>
  <r>
    <n v="141"/>
    <s v="M"/>
    <n v="72"/>
    <n v="5184"/>
    <x v="2"/>
    <n v="310"/>
    <n v="275"/>
    <n v="42.038966049382715"/>
    <n v="37.292631172839506"/>
    <n v="4.7463348765432087"/>
  </r>
  <r>
    <n v="142"/>
    <s v="F"/>
    <n v="75"/>
    <n v="5625"/>
    <x v="3"/>
    <n v="275"/>
    <n v="250"/>
    <n v="34.36888888888889"/>
    <n v="31.244444444444444"/>
    <n v="3.1244444444444461"/>
  </r>
  <r>
    <n v="143"/>
    <s v="F"/>
    <n v="70"/>
    <n v="4900"/>
    <x v="0"/>
    <n v="250"/>
    <n v="217"/>
    <n v="35.867346938775512"/>
    <n v="31.132857142857144"/>
    <n v="4.7344897959183676"/>
  </r>
  <r>
    <n v="144"/>
    <s v="M"/>
    <n v="78"/>
    <n v="6084"/>
    <x v="1"/>
    <n v="290"/>
    <n v="258"/>
    <n v="33.50920447074293"/>
    <n v="29.81163708086785"/>
    <n v="3.6975673898750792"/>
  </r>
  <r>
    <n v="145"/>
    <s v="M"/>
    <n v="77"/>
    <n v="5929"/>
    <x v="2"/>
    <n v="285"/>
    <n v="256"/>
    <n v="33.792376454714116"/>
    <n v="30.353853938269523"/>
    <n v="3.4385225164445927"/>
  </r>
  <r>
    <n v="146"/>
    <s v="F"/>
    <n v="62"/>
    <n v="3844"/>
    <x v="3"/>
    <n v="210"/>
    <n v="191"/>
    <n v="38.405306971904267"/>
    <n v="34.930541103017688"/>
    <n v="3.4747658688865783"/>
  </r>
  <r>
    <n v="147"/>
    <s v="M"/>
    <n v="82"/>
    <n v="6724"/>
    <x v="4"/>
    <n v="310"/>
    <n v="285"/>
    <n v="32.410767400356931"/>
    <n v="29.796995835812016"/>
    <n v="2.6137715645449155"/>
  </r>
  <r>
    <n v="148"/>
    <s v="M"/>
    <n v="57"/>
    <n v="3249"/>
    <x v="1"/>
    <n v="191"/>
    <n v="164"/>
    <n v="41.327485380116961"/>
    <n v="35.485380116959064"/>
    <n v="5.8421052631578974"/>
  </r>
  <r>
    <n v="149"/>
    <s v="M"/>
    <n v="68"/>
    <n v="4624"/>
    <x v="4"/>
    <n v="240"/>
    <n v="220"/>
    <n v="36.487889273356402"/>
    <n v="33.447231833910031"/>
    <n v="3.0406574394463703"/>
  </r>
  <r>
    <n v="150"/>
    <s v="M"/>
    <n v="78"/>
    <n v="6084"/>
    <x v="0"/>
    <n v="290"/>
    <n v="252"/>
    <n v="33.50920447074293"/>
    <n v="29.118343195266274"/>
    <n v="4.3908612754766558"/>
  </r>
  <r>
    <n v="151"/>
    <s v="F"/>
    <n v="59"/>
    <n v="3481"/>
    <x v="4"/>
    <n v="197"/>
    <n v="189"/>
    <n v="39.784831944843432"/>
    <n v="38.169204251651827"/>
    <n v="1.6156276931916054"/>
  </r>
  <r>
    <n v="152"/>
    <s v="F"/>
    <n v="56"/>
    <n v="3136"/>
    <x v="1"/>
    <n v="188"/>
    <n v="167"/>
    <n v="42.144132653061227"/>
    <n v="37.436543367346935"/>
    <n v="4.7075892857142918"/>
  </r>
  <r>
    <n v="153"/>
    <s v="M"/>
    <n v="65"/>
    <n v="4225"/>
    <x v="4"/>
    <n v="225"/>
    <n v="213"/>
    <n v="37.437869822485204"/>
    <n v="35.441183431952666"/>
    <n v="1.9966863905325383"/>
  </r>
  <r>
    <n v="154"/>
    <s v="F"/>
    <n v="75"/>
    <n v="5625"/>
    <x v="2"/>
    <n v="275"/>
    <n v="247"/>
    <n v="34.36888888888889"/>
    <n v="30.869511111111112"/>
    <n v="3.4993777777777773"/>
  </r>
  <r>
    <n v="155"/>
    <s v="M"/>
    <n v="69"/>
    <n v="4761"/>
    <x v="4"/>
    <n v="245"/>
    <n v="227"/>
    <n v="36.176223482461666"/>
    <n v="33.518378491913467"/>
    <n v="2.6578449905481989"/>
  </r>
  <r>
    <n v="156"/>
    <s v="M"/>
    <n v="72"/>
    <n v="5184"/>
    <x v="0"/>
    <n v="260"/>
    <n v="236"/>
    <n v="35.258487654320987"/>
    <n v="32.003858024691361"/>
    <n v="3.2546296296296262"/>
  </r>
  <r>
    <n v="157"/>
    <s v="F"/>
    <n v="79"/>
    <n v="6241"/>
    <x v="4"/>
    <n v="295"/>
    <n v="277"/>
    <n v="33.22945040858837"/>
    <n v="31.201890722640602"/>
    <n v="2.027559685947768"/>
  </r>
  <r>
    <n v="158"/>
    <s v="F"/>
    <n v="71"/>
    <n v="5041"/>
    <x v="2"/>
    <n v="255"/>
    <n v="234"/>
    <n v="35.561396548303911"/>
    <n v="32.632810950208295"/>
    <n v="2.9285855980956157"/>
  </r>
  <r>
    <n v="159"/>
    <s v="F"/>
    <n v="78"/>
    <n v="6084"/>
    <x v="3"/>
    <n v="290"/>
    <n v="269"/>
    <n v="33.50920447074293"/>
    <n v="31.082675871137411"/>
    <n v="2.4265285996055184"/>
  </r>
  <r>
    <n v="160"/>
    <s v="M"/>
    <n v="59"/>
    <n v="3481"/>
    <x v="3"/>
    <n v="197"/>
    <n v="179"/>
    <n v="39.784831944843432"/>
    <n v="36.149669635162311"/>
    <n v="3.635162309681121"/>
  </r>
  <r>
    <n v="161"/>
    <s v="M"/>
    <n v="75"/>
    <n v="5625"/>
    <x v="3"/>
    <n v="275"/>
    <n v="253"/>
    <n v="34.36888888888889"/>
    <n v="31.619377777777778"/>
    <n v="2.7495111111111115"/>
  </r>
  <r>
    <n v="162"/>
    <s v="F"/>
    <n v="70"/>
    <n v="4900"/>
    <x v="1"/>
    <n v="250"/>
    <n v="220"/>
    <n v="35.867346938775512"/>
    <n v="31.56326530612245"/>
    <n v="4.304081632653062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83">
  <r>
    <x v="0"/>
    <s v="Bloomsburg University of PA"/>
    <n v="7530"/>
    <n v="551"/>
    <n v="322"/>
    <n v="452"/>
    <n v="8081"/>
    <n v="774"/>
    <n v="8855"/>
    <n v="8.7408243929983059E-2"/>
  </r>
  <r>
    <x v="1"/>
    <s v="California University of PA"/>
    <n v="6209"/>
    <n v="716"/>
    <n v="830"/>
    <n v="764"/>
    <n v="6925"/>
    <n v="1594"/>
    <n v="8519"/>
    <n v="0.18711116328207536"/>
  </r>
  <r>
    <x v="0"/>
    <s v="Cheyney University of PA"/>
    <n v="1225"/>
    <n v="108"/>
    <n v="48"/>
    <n v="107"/>
    <n v="1333"/>
    <n v="155"/>
    <n v="1488"/>
    <n v="0.10416666666666667"/>
  </r>
  <r>
    <x v="1"/>
    <s v="Clarion Univ of Pa/ Main"/>
    <n v="5115"/>
    <n v="860"/>
    <n v="201"/>
    <n v="924"/>
    <n v="5975"/>
    <n v="1125"/>
    <n v="7100"/>
    <n v="0.15845070422535212"/>
  </r>
  <r>
    <x v="2"/>
    <s v="East Stroudsburg Univ of PA"/>
    <n v="5581"/>
    <n v="518"/>
    <n v="367"/>
    <n v="768"/>
    <n v="6099"/>
    <n v="1135"/>
    <n v="7234"/>
    <n v="0.15689798175283384"/>
  </r>
  <r>
    <x v="0"/>
    <s v="Edinboro University of PA"/>
    <n v="5394"/>
    <n v="761"/>
    <n v="481"/>
    <n v="1035"/>
    <n v="6155"/>
    <n v="1516"/>
    <n v="7671"/>
    <n v="0.19762742797549213"/>
  </r>
  <r>
    <x v="3"/>
    <s v="Indiana Univ of Pa/ Main"/>
    <n v="11031"/>
    <n v="897"/>
    <n v="1046"/>
    <n v="1336"/>
    <n v="11928"/>
    <n v="2382"/>
    <n v="14310"/>
    <n v="0.16645702306079666"/>
  </r>
  <r>
    <x v="1"/>
    <s v="Kutztown University of PA"/>
    <n v="8489"/>
    <n v="915"/>
    <n v="308"/>
    <n v="681"/>
    <n v="9404"/>
    <n v="989"/>
    <n v="10393"/>
    <n v="9.5160203983450403E-2"/>
  </r>
  <r>
    <x v="1"/>
    <s v="Lock Haven Univ of PA/ Main"/>
    <n v="4594"/>
    <n v="394"/>
    <n v="121"/>
    <n v="157"/>
    <n v="4988"/>
    <n v="278"/>
    <n v="5266"/>
    <n v="5.2791492593999241E-2"/>
  </r>
  <r>
    <x v="3"/>
    <s v="Mansfield University of PA"/>
    <n v="2691"/>
    <n v="253"/>
    <n v="69"/>
    <n v="409"/>
    <n v="2944"/>
    <n v="478"/>
    <n v="3422"/>
    <n v="0.1396843950905903"/>
  </r>
  <r>
    <x v="1"/>
    <s v="Millersville University of PA"/>
    <n v="6541"/>
    <n v="676"/>
    <n v="254"/>
    <n v="849"/>
    <n v="7217"/>
    <n v="1103"/>
    <n v="8320"/>
    <n v="0.13257211538461539"/>
  </r>
  <r>
    <x v="3"/>
    <s v="Shippensburg University of PA"/>
    <n v="6385"/>
    <n v="348"/>
    <n v="277"/>
    <n v="932"/>
    <n v="6733"/>
    <n v="1209"/>
    <n v="7942"/>
    <n v="0.15222865776882397"/>
  </r>
  <r>
    <x v="4"/>
    <s v="Slippery Rock University of PA"/>
    <n v="7149"/>
    <n v="542"/>
    <n v="376"/>
    <n v="391"/>
    <n v="7691"/>
    <n v="767"/>
    <n v="8458"/>
    <n v="9.0683376684795466E-2"/>
  </r>
  <r>
    <x v="1"/>
    <s v="West Chester University of PA"/>
    <n v="10342"/>
    <n v="1140"/>
    <n v="615"/>
    <n v="1522"/>
    <n v="11482"/>
    <n v="2137"/>
    <n v="13619"/>
    <n v="0.1569131360599163"/>
  </r>
  <r>
    <x v="2"/>
    <s v="Lincoln University"/>
    <n v="1923"/>
    <n v="50"/>
    <n v="374"/>
    <n v="177"/>
    <n v="1973"/>
    <n v="551"/>
    <n v="2524"/>
    <n v="0.2183042789223455"/>
  </r>
  <r>
    <x v="3"/>
    <s v="Penn College/PSU Affiliate"/>
    <n v="5575"/>
    <n v="935"/>
    <n v="0"/>
    <n v="0"/>
    <n v="6510"/>
    <n v="0"/>
    <n v="6510"/>
    <n v="0"/>
  </r>
  <r>
    <x v="2"/>
    <s v="Penn State Dickinson Sch Law/PSU Affiliate"/>
    <n v="0"/>
    <n v="0"/>
    <n v="302"/>
    <n v="47"/>
    <n v="0"/>
    <n v="349"/>
    <n v="349"/>
    <n v="1"/>
  </r>
  <r>
    <x v="2"/>
    <s v="Penn State/ Main"/>
    <n v="36749"/>
    <n v="1239"/>
    <n v="5462"/>
    <n v="956"/>
    <n v="37988"/>
    <n v="6418"/>
    <n v="44406"/>
    <n v="0.14453001846597308"/>
  </r>
  <r>
    <x v="1"/>
    <s v="Penn State/Abington College"/>
    <n v="2638"/>
    <n v="738"/>
    <n v="1"/>
    <n v="17"/>
    <n v="3376"/>
    <n v="18"/>
    <n v="3394"/>
    <n v="5.3034767236299352E-3"/>
  </r>
  <r>
    <x v="3"/>
    <s v="Penn State/Altoona College"/>
    <n v="3778"/>
    <n v="235"/>
    <n v="0"/>
    <n v="0"/>
    <n v="4013"/>
    <n v="0"/>
    <n v="4013"/>
    <n v="0"/>
  </r>
  <r>
    <x v="3"/>
    <s v="Penn State/Berks College"/>
    <n v="2455"/>
    <n v="288"/>
    <n v="0"/>
    <n v="57"/>
    <n v="2743"/>
    <n v="57"/>
    <n v="2800"/>
    <n v="2.0357142857142858E-2"/>
  </r>
  <r>
    <x v="3"/>
    <s v="Penn State/Capital Coll-Harrisburg"/>
    <n v="2081"/>
    <n v="489"/>
    <n v="199"/>
    <n v="1167"/>
    <n v="2570"/>
    <n v="1366"/>
    <n v="3936"/>
    <n v="0.34705284552845528"/>
  </r>
  <r>
    <x v="3"/>
    <s v="Penn State/College of Medicine"/>
    <n v="0"/>
    <n v="0"/>
    <n v="791"/>
    <n v="27"/>
    <n v="0"/>
    <n v="818"/>
    <n v="818"/>
    <n v="1"/>
  </r>
  <r>
    <x v="1"/>
    <s v="Penn State/Erie-Behrend College"/>
    <n v="3963"/>
    <n v="255"/>
    <n v="45"/>
    <n v="71"/>
    <n v="4218"/>
    <n v="116"/>
    <n v="4334"/>
    <n v="2.6765113059529302E-2"/>
  </r>
  <r>
    <x v="1"/>
    <s v="Penn State/Great Vly Grad &amp; Prof Ctr"/>
    <n v="0"/>
    <n v="0"/>
    <n v="100"/>
    <n v="933"/>
    <n v="0"/>
    <n v="1033"/>
    <n v="1033"/>
    <n v="1"/>
  </r>
  <r>
    <x v="4"/>
    <s v="Penn State/University Coll-Beaver"/>
    <n v="696"/>
    <n v="140"/>
    <n v="0"/>
    <n v="9"/>
    <n v="836"/>
    <n v="9"/>
    <n v="845"/>
    <n v="1.0650887573964497E-2"/>
  </r>
  <r>
    <x v="1"/>
    <s v="Penn State/University Coll-Brandywine"/>
    <n v="1420"/>
    <n v="195"/>
    <n v="0"/>
    <n v="0"/>
    <n v="1615"/>
    <n v="0"/>
    <n v="1615"/>
    <n v="0"/>
  </r>
  <r>
    <x v="1"/>
    <s v="Penn State/University Coll-DuBois"/>
    <n v="708"/>
    <n v="254"/>
    <n v="0"/>
    <n v="1"/>
    <n v="962"/>
    <n v="1"/>
    <n v="963"/>
    <n v="1.0384215991692627E-3"/>
  </r>
  <r>
    <x v="3"/>
    <s v="Penn State/University Coll-Fayette"/>
    <n v="799"/>
    <n v="300"/>
    <n v="0"/>
    <n v="0"/>
    <n v="1099"/>
    <n v="0"/>
    <n v="1099"/>
    <n v="0"/>
  </r>
  <r>
    <x v="4"/>
    <s v="Penn State/University Coll-Greater Allegheny"/>
    <n v="648"/>
    <n v="119"/>
    <n v="0"/>
    <n v="0"/>
    <n v="767"/>
    <n v="0"/>
    <n v="767"/>
    <n v="0"/>
  </r>
  <r>
    <x v="1"/>
    <s v="Penn State/University Coll-Hazleton"/>
    <n v="1174"/>
    <n v="54"/>
    <n v="0"/>
    <n v="0"/>
    <n v="1228"/>
    <n v="0"/>
    <n v="1228"/>
    <n v="0"/>
  </r>
  <r>
    <x v="5"/>
    <s v="Penn State/University Coll-Lehigh Vly"/>
    <n v="618"/>
    <n v="161"/>
    <n v="0"/>
    <n v="37"/>
    <n v="779"/>
    <n v="37"/>
    <n v="816"/>
    <n v="4.5343137254901959E-2"/>
  </r>
  <r>
    <x v="0"/>
    <s v="Penn State/University Coll-Mont Alto"/>
    <n v="820"/>
    <n v="369"/>
    <n v="0"/>
    <n v="0"/>
    <n v="1189"/>
    <n v="0"/>
    <n v="1189"/>
    <n v="0"/>
  </r>
  <r>
    <x v="4"/>
    <s v="Penn State/University Coll-New Kensington"/>
    <n v="624"/>
    <n v="248"/>
    <n v="0"/>
    <n v="4"/>
    <n v="872"/>
    <n v="4"/>
    <n v="876"/>
    <n v="4.5662100456621002E-3"/>
  </r>
  <r>
    <x v="1"/>
    <s v="Penn State/University Coll-Schuylkill"/>
    <n v="885"/>
    <n v="131"/>
    <n v="0"/>
    <n v="16"/>
    <n v="1016"/>
    <n v="16"/>
    <n v="1032"/>
    <n v="1.5503875968992248E-2"/>
  </r>
  <r>
    <x v="1"/>
    <s v="Penn State/University Coll-Shenango"/>
    <n v="505"/>
    <n v="331"/>
    <n v="0"/>
    <n v="0"/>
    <n v="836"/>
    <n v="0"/>
    <n v="836"/>
    <n v="0"/>
  </r>
  <r>
    <x v="0"/>
    <s v="Penn State/University Coll-Wilkes-Barre"/>
    <n v="507"/>
    <n v="112"/>
    <n v="0"/>
    <n v="65"/>
    <n v="619"/>
    <n v="65"/>
    <n v="684"/>
    <n v="9.5029239766081866E-2"/>
  </r>
  <r>
    <x v="3"/>
    <s v="Penn State/University Coll-Worthington Scranton"/>
    <n v="1108"/>
    <n v="271"/>
    <n v="0"/>
    <n v="0"/>
    <n v="1379"/>
    <n v="0"/>
    <n v="1379"/>
    <n v="0"/>
  </r>
  <r>
    <x v="4"/>
    <s v="Penn State/University Coll-York"/>
    <n v="929"/>
    <n v="522"/>
    <n v="0"/>
    <n v="136"/>
    <n v="1451"/>
    <n v="136"/>
    <n v="1587"/>
    <n v="8.5696282293635795E-2"/>
  </r>
  <r>
    <x v="0"/>
    <s v="Temple University/ Main"/>
    <n v="23019"/>
    <n v="3176"/>
    <n v="2955"/>
    <n v="3210"/>
    <n v="26195"/>
    <n v="6165"/>
    <n v="32360"/>
    <n v="0.19051297898640296"/>
  </r>
  <r>
    <x v="0"/>
    <s v="University of Pgh/ Main"/>
    <n v="16007"/>
    <n v="1420"/>
    <n v="7174"/>
    <n v="2961"/>
    <n v="17427"/>
    <n v="10135"/>
    <n v="27562"/>
    <n v="0.36771642115956754"/>
  </r>
  <r>
    <x v="4"/>
    <s v="University of Pgh/Bradford Cmp"/>
    <n v="1322"/>
    <n v="180"/>
    <n v="0"/>
    <n v="0"/>
    <n v="1502"/>
    <n v="0"/>
    <n v="1502"/>
    <n v="0"/>
  </r>
  <r>
    <x v="1"/>
    <s v="University of Pgh/Grnsburg Cmp"/>
    <n v="1678"/>
    <n v="148"/>
    <n v="0"/>
    <n v="0"/>
    <n v="1826"/>
    <n v="0"/>
    <n v="1826"/>
    <n v="0"/>
  </r>
  <r>
    <x v="3"/>
    <s v="University of Pgh/Johnstn Cmp"/>
    <n v="2887"/>
    <n v="145"/>
    <n v="0"/>
    <n v="0"/>
    <n v="3032"/>
    <n v="0"/>
    <n v="3032"/>
    <n v="0"/>
  </r>
  <r>
    <x v="4"/>
    <s v="University of Pgh/Titusvle Cmp"/>
    <n v="428"/>
    <n v="135"/>
    <n v="0"/>
    <n v="0"/>
    <n v="563"/>
    <n v="0"/>
    <n v="563"/>
    <n v="0"/>
  </r>
  <r>
    <x v="5"/>
    <s v="Bucks Co CC/ Main"/>
    <n v="4767"/>
    <n v="5317"/>
    <n v="0"/>
    <n v="0"/>
    <n v="10084"/>
    <n v="0"/>
    <n v="10084"/>
    <n v="0"/>
  </r>
  <r>
    <x v="1"/>
    <s v="Butler County Community Coll"/>
    <n v="1992"/>
    <n v="1844"/>
    <n v="0"/>
    <n v="0"/>
    <n v="3836"/>
    <n v="0"/>
    <n v="3836"/>
    <n v="0"/>
  </r>
  <r>
    <x v="3"/>
    <s v="Community Coll of Allegheny Co"/>
    <n v="7675"/>
    <n v="11345"/>
    <n v="0"/>
    <n v="0"/>
    <n v="19020"/>
    <n v="0"/>
    <n v="19020"/>
    <n v="0"/>
  </r>
  <r>
    <x v="0"/>
    <s v="Community College of Beaver Co"/>
    <n v="1242"/>
    <n v="1423"/>
    <n v="0"/>
    <n v="0"/>
    <n v="2665"/>
    <n v="0"/>
    <n v="2665"/>
    <n v="0"/>
  </r>
  <r>
    <x v="3"/>
    <s v="Community College of Phila"/>
    <n v="5641"/>
    <n v="11686"/>
    <n v="0"/>
    <n v="0"/>
    <n v="17327"/>
    <n v="0"/>
    <n v="17327"/>
    <n v="0"/>
  </r>
  <r>
    <x v="3"/>
    <s v="Delaware County Community Coll"/>
    <n v="4782"/>
    <n v="6327"/>
    <n v="0"/>
    <n v="0"/>
    <n v="11109"/>
    <n v="0"/>
    <n v="11109"/>
    <n v="0"/>
  </r>
  <r>
    <x v="3"/>
    <s v="HACC/ Main"/>
    <n v="3981"/>
    <n v="5718"/>
    <n v="0"/>
    <n v="0"/>
    <n v="9699"/>
    <n v="0"/>
    <n v="9699"/>
    <n v="0"/>
  </r>
  <r>
    <x v="1"/>
    <s v="HACC/Gettysburg Campus"/>
    <n v="539"/>
    <n v="1160"/>
    <n v="0"/>
    <n v="0"/>
    <n v="1699"/>
    <n v="0"/>
    <n v="1699"/>
    <n v="0"/>
  </r>
  <r>
    <x v="4"/>
    <s v="HACC/Lancaster Campus"/>
    <n v="1714"/>
    <n v="3238"/>
    <n v="0"/>
    <n v="0"/>
    <n v="4952"/>
    <n v="0"/>
    <n v="4952"/>
    <n v="0"/>
  </r>
  <r>
    <x v="0"/>
    <s v="HACC/Lebanon Campus"/>
    <n v="420"/>
    <n v="849"/>
    <n v="0"/>
    <n v="0"/>
    <n v="1269"/>
    <n v="0"/>
    <n v="1269"/>
    <n v="0"/>
  </r>
  <r>
    <x v="1"/>
    <s v="HACC/York Campus"/>
    <n v="844"/>
    <n v="1423"/>
    <n v="0"/>
    <n v="0"/>
    <n v="2267"/>
    <n v="0"/>
    <n v="2267"/>
    <n v="0"/>
  </r>
  <r>
    <x v="5"/>
    <s v="Lehigh Carbon Community Coll"/>
    <n v="2881"/>
    <n v="4104"/>
    <n v="0"/>
    <n v="0"/>
    <n v="6985"/>
    <n v="0"/>
    <n v="6985"/>
    <n v="0"/>
  </r>
  <r>
    <x v="2"/>
    <s v="Luzerne County Community Coll"/>
    <n v="3272"/>
    <n v="3273"/>
    <n v="0"/>
    <n v="0"/>
    <n v="6545"/>
    <n v="0"/>
    <n v="6545"/>
    <n v="0"/>
  </r>
  <r>
    <x v="4"/>
    <s v="Montgomery County Cc/ Main"/>
    <n v="4505"/>
    <n v="5136"/>
    <n v="0"/>
    <n v="0"/>
    <n v="9641"/>
    <n v="0"/>
    <n v="9641"/>
    <n v="0"/>
  </r>
  <r>
    <x v="1"/>
    <s v="Montgomery County CC/West Cmp"/>
    <n v="1079"/>
    <n v="1422"/>
    <n v="0"/>
    <n v="0"/>
    <n v="2501"/>
    <n v="0"/>
    <n v="2501"/>
    <n v="0"/>
  </r>
  <r>
    <x v="0"/>
    <s v="Northampton Community College/ Main"/>
    <n v="4742"/>
    <n v="5454"/>
    <n v="0"/>
    <n v="0"/>
    <n v="10196"/>
    <n v="0"/>
    <n v="10196"/>
    <n v="0"/>
  </r>
  <r>
    <x v="0"/>
    <s v="Pennsylvania Highlands CC"/>
    <n v="680"/>
    <n v="493"/>
    <n v="0"/>
    <n v="0"/>
    <n v="1173"/>
    <n v="0"/>
    <n v="1173"/>
    <n v="0"/>
  </r>
  <r>
    <x v="0"/>
    <s v="Reading Area Community College"/>
    <n v="1836"/>
    <n v="3364"/>
    <n v="0"/>
    <n v="0"/>
    <n v="5200"/>
    <n v="0"/>
    <n v="5200"/>
    <n v="0"/>
  </r>
  <r>
    <x v="1"/>
    <s v="Westmoreland County CC"/>
    <n v="3064"/>
    <n v="3350"/>
    <n v="0"/>
    <n v="0"/>
    <n v="6414"/>
    <n v="0"/>
    <n v="6414"/>
    <n v="0"/>
  </r>
  <r>
    <x v="0"/>
    <s v="Drexel University"/>
    <n v="10950"/>
    <n v="2622"/>
    <n v="3799"/>
    <n v="4166"/>
    <n v="13572"/>
    <n v="7965"/>
    <n v="21537"/>
    <n v="0.36982866694525701"/>
  </r>
  <r>
    <x v="1"/>
    <s v="Johnson College"/>
    <n v="378"/>
    <n v="15"/>
    <n v="0"/>
    <n v="0"/>
    <n v="393"/>
    <n v="0"/>
    <n v="393"/>
    <n v="0"/>
  </r>
  <r>
    <x v="2"/>
    <s v="Lake Erie College of Osteo Med"/>
    <n v="0"/>
    <n v="0"/>
    <n v="91"/>
    <n v="0"/>
    <n v="0"/>
    <n v="91"/>
    <n v="91"/>
    <n v="1"/>
  </r>
  <r>
    <x v="0"/>
    <s v="Phila Coll of Osteopathic Med"/>
    <n v="0"/>
    <n v="0"/>
    <n v="409"/>
    <n v="313"/>
    <n v="0"/>
    <n v="722"/>
    <n v="722"/>
    <n v="1"/>
  </r>
  <r>
    <x v="3"/>
    <s v="Salus University"/>
    <n v="0"/>
    <n v="27"/>
    <n v="102"/>
    <n v="804"/>
    <n v="27"/>
    <n v="906"/>
    <n v="933"/>
    <n v="0.97106109324758838"/>
  </r>
  <r>
    <x v="1"/>
    <s v="Thomas Jefferson University"/>
    <n v="750"/>
    <n v="372"/>
    <n v="490"/>
    <n v="550"/>
    <n v="1122"/>
    <n v="1040"/>
    <n v="2162"/>
    <n v="0.48103607770582796"/>
  </r>
  <r>
    <x v="1"/>
    <s v="University of Pennsylvania"/>
    <n v="10275"/>
    <n v="1576"/>
    <n v="7478"/>
    <n v="2389"/>
    <n v="11851"/>
    <n v="9867"/>
    <n v="21718"/>
    <n v="0.45432360254167048"/>
  </r>
  <r>
    <x v="3"/>
    <s v="University of the Arts (The)"/>
    <n v="2136"/>
    <n v="47"/>
    <n v="163"/>
    <n v="55"/>
    <n v="2183"/>
    <n v="218"/>
    <n v="2401"/>
    <n v="9.0795501874219073E-2"/>
  </r>
  <r>
    <x v="1"/>
    <s v="Albright College"/>
    <n v="2198"/>
    <n v="47"/>
    <n v="0"/>
    <n v="60"/>
    <n v="2245"/>
    <n v="60"/>
    <n v="2305"/>
    <n v="2.6030368763557483E-2"/>
  </r>
  <r>
    <x v="3"/>
    <s v="Allegheny College"/>
    <n v="2082"/>
    <n v="43"/>
    <n v="0"/>
    <n v="0"/>
    <n v="2125"/>
    <n v="0"/>
    <n v="2125"/>
    <n v="0"/>
  </r>
  <r>
    <x v="4"/>
    <s v="Alvernia University"/>
    <n v="1577"/>
    <n v="447"/>
    <n v="158"/>
    <n v="627"/>
    <n v="2024"/>
    <n v="785"/>
    <n v="2809"/>
    <n v="0.27945888216447134"/>
  </r>
  <r>
    <x v="1"/>
    <s v="American College"/>
    <n v="0"/>
    <n v="0"/>
    <n v="0"/>
    <n v="386"/>
    <n v="0"/>
    <n v="386"/>
    <n v="386"/>
    <n v="1"/>
  </r>
  <r>
    <x v="2"/>
    <s v="Arcadia University"/>
    <n v="1984"/>
    <n v="219"/>
    <n v="582"/>
    <n v="1083"/>
    <n v="2203"/>
    <n v="1665"/>
    <n v="3868"/>
    <n v="0.43045501551189247"/>
  </r>
  <r>
    <x v="3"/>
    <s v="Art Institute of Philadelphia (The)"/>
    <n v="2426"/>
    <n v="1263"/>
    <n v="0"/>
    <n v="0"/>
    <n v="3689"/>
    <n v="0"/>
    <n v="3689"/>
    <n v="0"/>
  </r>
  <r>
    <x v="2"/>
    <s v="Art Institute of Pittsburgh (The)"/>
    <n v="2402"/>
    <n v="566"/>
    <n v="0"/>
    <n v="0"/>
    <n v="2968"/>
    <n v="0"/>
    <n v="2968"/>
    <n v="0"/>
  </r>
  <r>
    <x v="2"/>
    <s v="Baptist Bible Col and Seminary"/>
    <n v="545"/>
    <n v="5"/>
    <n v="158"/>
    <n v="202"/>
    <n v="550"/>
    <n v="360"/>
    <n v="910"/>
    <n v="0.39560439560439559"/>
  </r>
  <r>
    <x v="1"/>
    <s v="Bryn Athyn Coll of New Church"/>
    <n v="139"/>
    <n v="6"/>
    <n v="1"/>
    <n v="2"/>
    <n v="145"/>
    <n v="3"/>
    <n v="148"/>
    <n v="2.0270270270270271E-2"/>
  </r>
  <r>
    <x v="3"/>
    <s v="Bryn Mawr College"/>
    <n v="1266"/>
    <n v="21"/>
    <n v="286"/>
    <n v="172"/>
    <n v="1287"/>
    <n v="458"/>
    <n v="1745"/>
    <n v="0.26246418338108884"/>
  </r>
  <r>
    <x v="3"/>
    <s v="Bucknell University"/>
    <n v="3605"/>
    <n v="19"/>
    <n v="75"/>
    <n v="60"/>
    <n v="3624"/>
    <n v="135"/>
    <n v="3759"/>
    <n v="3.5913806863527534E-2"/>
  </r>
  <r>
    <x v="3"/>
    <s v="Cabrini College"/>
    <n v="1685"/>
    <n v="151"/>
    <n v="123"/>
    <n v="1621"/>
    <n v="1836"/>
    <n v="1744"/>
    <n v="3580"/>
    <n v="0.4871508379888268"/>
  </r>
  <r>
    <x v="3"/>
    <s v="Carlow University"/>
    <n v="1137"/>
    <n v="378"/>
    <n v="175"/>
    <n v="438"/>
    <n v="1515"/>
    <n v="613"/>
    <n v="2128"/>
    <n v="0.28806390977443608"/>
  </r>
  <r>
    <x v="1"/>
    <s v="Carnegie-Mellon University"/>
    <n v="5612"/>
    <n v="197"/>
    <n v="3837"/>
    <n v="1229"/>
    <n v="5809"/>
    <n v="5066"/>
    <n v="10875"/>
    <n v="0.46583908045977013"/>
  </r>
  <r>
    <x v="1"/>
    <s v="Cedar Crest College"/>
    <n v="952"/>
    <n v="749"/>
    <n v="35"/>
    <n v="136"/>
    <n v="1701"/>
    <n v="171"/>
    <n v="1872"/>
    <n v="9.1346153846153841E-2"/>
  </r>
  <r>
    <x v="4"/>
    <s v="Central Pennsylvania College"/>
    <n v="614"/>
    <n v="477"/>
    <n v="0"/>
    <n v="0"/>
    <n v="1091"/>
    <n v="0"/>
    <n v="1091"/>
    <n v="0"/>
  </r>
  <r>
    <x v="1"/>
    <s v="Chatham University"/>
    <n v="695"/>
    <n v="361"/>
    <n v="633"/>
    <n v="495"/>
    <n v="1056"/>
    <n v="1128"/>
    <n v="2184"/>
    <n v="0.51648351648351654"/>
  </r>
  <r>
    <x v="1"/>
    <s v="Chestnut Hill College"/>
    <n v="1019"/>
    <n v="310"/>
    <n v="211"/>
    <n v="545"/>
    <n v="1329"/>
    <n v="756"/>
    <n v="2085"/>
    <n v="0.36258992805755397"/>
  </r>
  <r>
    <x v="3"/>
    <s v="Curtis Institute of Music"/>
    <n v="133"/>
    <n v="0"/>
    <n v="29"/>
    <n v="0"/>
    <n v="133"/>
    <n v="29"/>
    <n v="162"/>
    <n v="0.17901234567901234"/>
  </r>
  <r>
    <x v="4"/>
    <s v="Delaware Valley College"/>
    <n v="1636"/>
    <n v="320"/>
    <n v="103"/>
    <n v="93"/>
    <n v="1956"/>
    <n v="196"/>
    <n v="2152"/>
    <n v="9.1078066914498143E-2"/>
  </r>
  <r>
    <x v="1"/>
    <s v="DeSales University"/>
    <n v="1816"/>
    <n v="573"/>
    <n v="51"/>
    <n v="722"/>
    <n v="2389"/>
    <n v="773"/>
    <n v="3162"/>
    <n v="0.24446552814674258"/>
  </r>
  <r>
    <x v="5"/>
    <s v="Dickinson College"/>
    <n v="2365"/>
    <n v="23"/>
    <n v="0"/>
    <n v="0"/>
    <n v="2388"/>
    <n v="0"/>
    <n v="2388"/>
    <n v="0"/>
  </r>
  <r>
    <x v="0"/>
    <s v="Duquesne University"/>
    <n v="5388"/>
    <n v="268"/>
    <n v="1922"/>
    <n v="1044"/>
    <n v="5656"/>
    <n v="2966"/>
    <n v="8622"/>
    <n v="0.34400371143586173"/>
  </r>
  <r>
    <x v="4"/>
    <s v="Eastern University"/>
    <n v="2401"/>
    <n v="267"/>
    <n v="803"/>
    <n v="595"/>
    <n v="2668"/>
    <n v="1398"/>
    <n v="4066"/>
    <n v="0.34382685686178061"/>
  </r>
  <r>
    <x v="1"/>
    <s v="Elizabethtown College"/>
    <n v="1853"/>
    <n v="405"/>
    <n v="42"/>
    <n v="11"/>
    <n v="2258"/>
    <n v="53"/>
    <n v="2311"/>
    <n v="2.2933794893985289E-2"/>
  </r>
  <r>
    <x v="1"/>
    <s v="Franklin and Marshall College"/>
    <n v="2118"/>
    <n v="46"/>
    <n v="0"/>
    <n v="0"/>
    <n v="2164"/>
    <n v="0"/>
    <n v="2164"/>
    <n v="0"/>
  </r>
  <r>
    <x v="0"/>
    <s v="Gannon University"/>
    <n v="2344"/>
    <n v="480"/>
    <n v="524"/>
    <n v="849"/>
    <n v="2824"/>
    <n v="1373"/>
    <n v="4197"/>
    <n v="0.32713843221348582"/>
  </r>
  <r>
    <x v="3"/>
    <s v="Geneva College"/>
    <n v="1567"/>
    <n v="152"/>
    <n v="125"/>
    <n v="107"/>
    <n v="1719"/>
    <n v="232"/>
    <n v="1951"/>
    <n v="0.11891337775499744"/>
  </r>
  <r>
    <x v="4"/>
    <s v="Gettysburg College"/>
    <n v="2458"/>
    <n v="22"/>
    <n v="0"/>
    <n v="0"/>
    <n v="2480"/>
    <n v="0"/>
    <n v="2480"/>
    <n v="0"/>
  </r>
  <r>
    <x v="0"/>
    <s v="Gratz College"/>
    <n v="3"/>
    <n v="9"/>
    <n v="9"/>
    <n v="402"/>
    <n v="12"/>
    <n v="411"/>
    <n v="423"/>
    <n v="0.97163120567375882"/>
  </r>
  <r>
    <x v="0"/>
    <s v="Grove City College"/>
    <n v="2472"/>
    <n v="27"/>
    <n v="0"/>
    <n v="0"/>
    <n v="2499"/>
    <n v="0"/>
    <n v="2499"/>
    <n v="0"/>
  </r>
  <r>
    <x v="4"/>
    <s v="Gwynedd-Mercy College"/>
    <n v="1462"/>
    <n v="556"/>
    <n v="115"/>
    <n v="415"/>
    <n v="2018"/>
    <n v="530"/>
    <n v="2548"/>
    <n v="0.20800627943485087"/>
  </r>
  <r>
    <x v="1"/>
    <s v="Harrisburg University of Science and Technology"/>
    <n v="133"/>
    <n v="59"/>
    <n v="2"/>
    <n v="21"/>
    <n v="192"/>
    <n v="23"/>
    <n v="215"/>
    <n v="0.10697674418604651"/>
  </r>
  <r>
    <x v="3"/>
    <s v="Haverford College"/>
    <n v="1169"/>
    <n v="0"/>
    <n v="0"/>
    <n v="0"/>
    <n v="1169"/>
    <n v="0"/>
    <n v="1169"/>
    <n v="0"/>
  </r>
  <r>
    <x v="4"/>
    <s v="Holy Family University"/>
    <n v="1578"/>
    <n v="836"/>
    <n v="88"/>
    <n v="996"/>
    <n v="2414"/>
    <n v="1084"/>
    <n v="3498"/>
    <n v="0.3098913664951401"/>
  </r>
  <r>
    <x v="5"/>
    <s v="Immaculata University"/>
    <n v="1097"/>
    <n v="1956"/>
    <n v="174"/>
    <n v="952"/>
    <n v="3053"/>
    <n v="1126"/>
    <n v="4179"/>
    <n v="0.26944245034697295"/>
  </r>
  <r>
    <x v="1"/>
    <s v="International Institute for Restorative Practices"/>
    <n v="0"/>
    <n v="0"/>
    <n v="7"/>
    <n v="113"/>
    <n v="0"/>
    <n v="120"/>
    <n v="120"/>
    <n v="1"/>
  </r>
  <r>
    <x v="3"/>
    <s v="Juniata College"/>
    <n v="1447"/>
    <n v="79"/>
    <n v="0"/>
    <n v="0"/>
    <n v="1526"/>
    <n v="0"/>
    <n v="1526"/>
    <n v="0"/>
  </r>
  <r>
    <x v="0"/>
    <s v="Keystone College"/>
    <n v="1292"/>
    <n v="384"/>
    <n v="7"/>
    <n v="33"/>
    <n v="1676"/>
    <n v="40"/>
    <n v="1716"/>
    <n v="2.3310023310023312E-2"/>
  </r>
  <r>
    <x v="3"/>
    <s v="King's College"/>
    <n v="1997"/>
    <n v="342"/>
    <n v="65"/>
    <n v="269"/>
    <n v="2339"/>
    <n v="334"/>
    <n v="2673"/>
    <n v="0.12495323606434718"/>
  </r>
  <r>
    <x v="3"/>
    <s v="La Roche College"/>
    <n v="1071"/>
    <n v="222"/>
    <n v="56"/>
    <n v="76"/>
    <n v="1293"/>
    <n v="132"/>
    <n v="1425"/>
    <n v="9.2631578947368426E-2"/>
  </r>
  <r>
    <x v="3"/>
    <s v="La Salle University"/>
    <n v="3191"/>
    <n v="1079"/>
    <n v="361"/>
    <n v="1545"/>
    <n v="4270"/>
    <n v="1906"/>
    <n v="6176"/>
    <n v="0.30861398963730569"/>
  </r>
  <r>
    <x v="1"/>
    <s v="Lafayette College"/>
    <n v="2334"/>
    <n v="48"/>
    <n v="0"/>
    <n v="0"/>
    <n v="2382"/>
    <n v="0"/>
    <n v="2382"/>
    <n v="0"/>
  </r>
  <r>
    <x v="4"/>
    <s v="Lancaster Bible College"/>
    <n v="558"/>
    <n v="221"/>
    <n v="4"/>
    <n v="148"/>
    <n v="779"/>
    <n v="152"/>
    <n v="931"/>
    <n v="0.16326530612244897"/>
  </r>
  <r>
    <x v="0"/>
    <s v="Lebanon Valley College"/>
    <n v="1603"/>
    <n v="144"/>
    <n v="45"/>
    <n v="173"/>
    <n v="1747"/>
    <n v="218"/>
    <n v="1965"/>
    <n v="0.11094147582697202"/>
  </r>
  <r>
    <x v="1"/>
    <s v="Lehigh University"/>
    <n v="4825"/>
    <n v="51"/>
    <n v="955"/>
    <n v="1163"/>
    <n v="4876"/>
    <n v="2118"/>
    <n v="6994"/>
    <n v="0.30283099799828422"/>
  </r>
  <r>
    <x v="5"/>
    <s v="Lycoming College"/>
    <n v="1313"/>
    <n v="15"/>
    <n v="0"/>
    <n v="0"/>
    <n v="1328"/>
    <n v="0"/>
    <n v="1328"/>
    <n v="0"/>
  </r>
  <r>
    <x v="2"/>
    <s v="Marywood University"/>
    <n v="1931"/>
    <n v="140"/>
    <n v="557"/>
    <n v="750"/>
    <n v="2071"/>
    <n v="1307"/>
    <n v="3378"/>
    <n v="0.38691533451746596"/>
  </r>
  <r>
    <x v="4"/>
    <s v="Mercyhurst College"/>
    <n v="3484"/>
    <n v="529"/>
    <n v="172"/>
    <n v="141"/>
    <n v="4013"/>
    <n v="313"/>
    <n v="4326"/>
    <n v="7.2353213129912164E-2"/>
  </r>
  <r>
    <x v="1"/>
    <s v="Messiah College"/>
    <n v="2744"/>
    <n v="58"/>
    <n v="0"/>
    <n v="0"/>
    <n v="2802"/>
    <n v="0"/>
    <n v="2802"/>
    <n v="0"/>
  </r>
  <r>
    <x v="0"/>
    <s v="Misericordia University"/>
    <n v="1568"/>
    <n v="615"/>
    <n v="0"/>
    <n v="318"/>
    <n v="2183"/>
    <n v="318"/>
    <n v="2501"/>
    <n v="0.12714914034386246"/>
  </r>
  <r>
    <x v="0"/>
    <s v="Moore College of Art &amp; Design"/>
    <n v="495"/>
    <n v="29"/>
    <n v="0"/>
    <n v="32"/>
    <n v="524"/>
    <n v="32"/>
    <n v="556"/>
    <n v="5.7553956834532377E-2"/>
  </r>
  <r>
    <x v="0"/>
    <s v="Moravian College/Theo Seminary"/>
    <n v="1578"/>
    <n v="238"/>
    <n v="11"/>
    <n v="176"/>
    <n v="1816"/>
    <n v="187"/>
    <n v="2003"/>
    <n v="9.3359960059910138E-2"/>
  </r>
  <r>
    <x v="1"/>
    <s v="Mount Aloysius College"/>
    <n v="1141"/>
    <n v="453"/>
    <n v="34"/>
    <n v="16"/>
    <n v="1594"/>
    <n v="50"/>
    <n v="1644"/>
    <n v="3.0413625304136254E-2"/>
  </r>
  <r>
    <x v="0"/>
    <s v="Muhlenberg College"/>
    <n v="2318"/>
    <n v="174"/>
    <n v="0"/>
    <n v="0"/>
    <n v="2492"/>
    <n v="0"/>
    <n v="2492"/>
    <n v="0"/>
  </r>
  <r>
    <x v="1"/>
    <s v="Neumann College"/>
    <n v="2028"/>
    <n v="456"/>
    <n v="119"/>
    <n v="434"/>
    <n v="2484"/>
    <n v="553"/>
    <n v="3037"/>
    <n v="0.1820875864339809"/>
  </r>
  <r>
    <x v="2"/>
    <s v="PA Academy of the Fine Arts"/>
    <n v="227"/>
    <n v="28"/>
    <n v="71"/>
    <n v="0"/>
    <n v="255"/>
    <n v="71"/>
    <n v="326"/>
    <n v="0.21779141104294478"/>
  </r>
  <r>
    <x v="0"/>
    <s v="Peirce College"/>
    <n v="793"/>
    <n v="1258"/>
    <n v="0"/>
    <n v="0"/>
    <n v="2051"/>
    <n v="0"/>
    <n v="2051"/>
    <n v="0"/>
  </r>
  <r>
    <x v="3"/>
    <s v="Pennsylvania Coll Art &amp; Design"/>
    <n v="277"/>
    <n v="21"/>
    <n v="0"/>
    <n v="0"/>
    <n v="298"/>
    <n v="0"/>
    <n v="298"/>
    <n v="0"/>
  </r>
  <r>
    <x v="1"/>
    <s v="Philadelphia Biblical Univ"/>
    <n v="949"/>
    <n v="74"/>
    <n v="43"/>
    <n v="269"/>
    <n v="1023"/>
    <n v="312"/>
    <n v="1335"/>
    <n v="0.23370786516853934"/>
  </r>
  <r>
    <x v="1"/>
    <s v="Philadelphia University/ Main"/>
    <n v="2593"/>
    <n v="189"/>
    <n v="277"/>
    <n v="301"/>
    <n v="2782"/>
    <n v="578"/>
    <n v="3360"/>
    <n v="0.17202380952380952"/>
  </r>
  <r>
    <x v="3"/>
    <s v="Point Park University"/>
    <n v="2499"/>
    <n v="760"/>
    <n v="218"/>
    <n v="307"/>
    <n v="3259"/>
    <n v="525"/>
    <n v="3784"/>
    <n v="0.13874207188160675"/>
  </r>
  <r>
    <x v="1"/>
    <s v="Reconstructionist Rabbin Coll"/>
    <n v="0"/>
    <n v="0"/>
    <n v="54"/>
    <n v="5"/>
    <n v="0"/>
    <n v="59"/>
    <n v="59"/>
    <n v="1"/>
  </r>
  <r>
    <x v="3"/>
    <s v="Robert Morris University"/>
    <n v="3119"/>
    <n v="654"/>
    <n v="0"/>
    <n v="1042"/>
    <n v="3773"/>
    <n v="1042"/>
    <n v="4815"/>
    <n v="0.21640706126687434"/>
  </r>
  <r>
    <x v="4"/>
    <s v="Rosemont College"/>
    <n v="394"/>
    <n v="124"/>
    <n v="83"/>
    <n v="302"/>
    <n v="518"/>
    <n v="385"/>
    <n v="903"/>
    <n v="0.4263565891472868"/>
  </r>
  <r>
    <x v="1"/>
    <s v="Saint Francis University"/>
    <n v="1483"/>
    <n v="129"/>
    <n v="174"/>
    <n v="424"/>
    <n v="1612"/>
    <n v="598"/>
    <n v="2210"/>
    <n v="0.27058823529411763"/>
  </r>
  <r>
    <x v="2"/>
    <s v="Saint Joseph's University"/>
    <n v="4514"/>
    <n v="817"/>
    <n v="475"/>
    <n v="2094"/>
    <n v="5331"/>
    <n v="2569"/>
    <n v="7900"/>
    <n v="0.32518987341772154"/>
  </r>
  <r>
    <x v="3"/>
    <s v="Saint Vincent College"/>
    <n v="1672"/>
    <n v="101"/>
    <n v="123"/>
    <n v="125"/>
    <n v="1773"/>
    <n v="248"/>
    <n v="2021"/>
    <n v="0.12271152894606631"/>
  </r>
  <r>
    <x v="2"/>
    <s v="Saint Vincent Seminary"/>
    <n v="0"/>
    <n v="0"/>
    <n v="70"/>
    <n v="3"/>
    <n v="0"/>
    <n v="73"/>
    <n v="73"/>
    <n v="1"/>
  </r>
  <r>
    <x v="2"/>
    <s v="Seton Hill University"/>
    <n v="1360"/>
    <n v="290"/>
    <n v="149"/>
    <n v="288"/>
    <n v="1650"/>
    <n v="437"/>
    <n v="2087"/>
    <n v="0.2093914710110206"/>
  </r>
  <r>
    <x v="1"/>
    <s v="Susquehanna University"/>
    <n v="2079"/>
    <n v="58"/>
    <n v="0"/>
    <n v="0"/>
    <n v="2137"/>
    <n v="0"/>
    <n v="2137"/>
    <n v="0"/>
  </r>
  <r>
    <x v="3"/>
    <s v="Swarthmore College"/>
    <n v="1478"/>
    <n v="12"/>
    <n v="0"/>
    <n v="0"/>
    <n v="1490"/>
    <n v="0"/>
    <n v="1490"/>
    <n v="0"/>
  </r>
  <r>
    <x v="3"/>
    <s v="Thiel College"/>
    <n v="1074"/>
    <n v="63"/>
    <n v="0"/>
    <n v="0"/>
    <n v="1137"/>
    <n v="0"/>
    <n v="1137"/>
    <n v="0"/>
  </r>
  <r>
    <x v="3"/>
    <s v="University of Scranton"/>
    <n v="3873"/>
    <n v="259"/>
    <n v="782"/>
    <n v="737"/>
    <n v="4132"/>
    <n v="1519"/>
    <n v="5651"/>
    <n v="0.2688019819500973"/>
  </r>
  <r>
    <x v="3"/>
    <s v="University of the Sciences in Philadelphia"/>
    <n v="1538"/>
    <n v="33"/>
    <n v="1156"/>
    <n v="273"/>
    <n v="1571"/>
    <n v="1429"/>
    <n v="3000"/>
    <n v="0.47633333333333333"/>
  </r>
  <r>
    <x v="1"/>
    <s v="Ursinus College"/>
    <n v="1656"/>
    <n v="24"/>
    <n v="0"/>
    <n v="0"/>
    <n v="1680"/>
    <n v="0"/>
    <n v="1680"/>
    <n v="0"/>
  </r>
  <r>
    <x v="1"/>
    <s v="Valley Forge Christian College"/>
    <n v="814"/>
    <n v="373"/>
    <n v="2"/>
    <n v="12"/>
    <n v="1187"/>
    <n v="14"/>
    <n v="1201"/>
    <n v="1.1656952539550375E-2"/>
  </r>
  <r>
    <x v="4"/>
    <s v="Villanova University"/>
    <n v="6614"/>
    <n v="546"/>
    <n v="515"/>
    <n v="1858"/>
    <n v="7160"/>
    <n v="2373"/>
    <n v="9533"/>
    <n v="0.24892478757998532"/>
  </r>
  <r>
    <x v="1"/>
    <s v="Walnut Hill College"/>
    <n v="509"/>
    <n v="0"/>
    <n v="0"/>
    <n v="0"/>
    <n v="509"/>
    <n v="0"/>
    <n v="509"/>
    <n v="0"/>
  </r>
  <r>
    <x v="1"/>
    <s v="Washington and Jefferson Coll"/>
    <n v="1502"/>
    <n v="17"/>
    <n v="0"/>
    <n v="0"/>
    <n v="1519"/>
    <n v="0"/>
    <n v="1519"/>
    <n v="0"/>
  </r>
  <r>
    <x v="3"/>
    <s v="Waynesburg University"/>
    <n v="1621"/>
    <n v="207"/>
    <n v="95"/>
    <n v="626"/>
    <n v="1828"/>
    <n v="721"/>
    <n v="2549"/>
    <n v="0.28285602196939974"/>
  </r>
  <r>
    <x v="4"/>
    <s v="Westminster College"/>
    <n v="1390"/>
    <n v="49"/>
    <n v="3"/>
    <n v="74"/>
    <n v="1439"/>
    <n v="77"/>
    <n v="1516"/>
    <n v="5.0791556728232191E-2"/>
  </r>
  <r>
    <x v="1"/>
    <s v="Widener Univ/ Main"/>
    <n v="2635"/>
    <n v="597"/>
    <n v="616"/>
    <n v="1013"/>
    <n v="3232"/>
    <n v="1629"/>
    <n v="4861"/>
    <n v="0.33511623122814238"/>
  </r>
  <r>
    <x v="5"/>
    <s v="Widener Univ/Harrisburg Campus"/>
    <n v="0"/>
    <n v="0"/>
    <n v="451"/>
    <n v="79"/>
    <n v="0"/>
    <n v="530"/>
    <n v="530"/>
    <n v="1"/>
  </r>
  <r>
    <x v="0"/>
    <s v="Wilkes University"/>
    <n v="2084"/>
    <n v="225"/>
    <n v="545"/>
    <n v="3047"/>
    <n v="2309"/>
    <n v="3592"/>
    <n v="5901"/>
    <n v="0.6087103880698187"/>
  </r>
  <r>
    <x v="4"/>
    <s v="Wilson College"/>
    <n v="343"/>
    <n v="349"/>
    <n v="1"/>
    <n v="17"/>
    <n v="692"/>
    <n v="18"/>
    <n v="710"/>
    <n v="2.5352112676056339E-2"/>
  </r>
  <r>
    <x v="1"/>
    <s v="Won Institute of Grad Studies"/>
    <n v="0"/>
    <n v="0"/>
    <n v="36"/>
    <n v="13"/>
    <n v="0"/>
    <n v="49"/>
    <n v="49"/>
    <n v="1"/>
  </r>
  <r>
    <x v="1"/>
    <s v="York College of Pennsylvania"/>
    <n v="4612"/>
    <n v="717"/>
    <n v="46"/>
    <n v="252"/>
    <n v="5329"/>
    <n v="298"/>
    <n v="5627"/>
    <n v="5.2958947929625022E-2"/>
  </r>
  <r>
    <x v="0"/>
    <s v="Biblical Theological Seminary"/>
    <n v="0"/>
    <n v="0"/>
    <n v="31"/>
    <n v="69"/>
    <n v="0"/>
    <n v="100"/>
    <n v="100"/>
    <n v="1"/>
  </r>
  <r>
    <x v="3"/>
    <s v="Byzantine Catholic Seminary"/>
    <n v="0"/>
    <n v="0"/>
    <n v="7"/>
    <n v="6"/>
    <n v="0"/>
    <n v="13"/>
    <n v="13"/>
    <n v="1"/>
  </r>
  <r>
    <x v="4"/>
    <s v="Calvary Baptist Theo Seminary"/>
    <n v="0"/>
    <n v="0"/>
    <n v="37"/>
    <n v="67"/>
    <n v="0"/>
    <n v="104"/>
    <n v="104"/>
    <n v="1"/>
  </r>
  <r>
    <x v="0"/>
    <s v="Christ the Saviour Seminary"/>
    <n v="6"/>
    <n v="0"/>
    <n v="0"/>
    <n v="0"/>
    <n v="6"/>
    <n v="0"/>
    <n v="6"/>
    <n v="0"/>
  </r>
  <r>
    <x v="0"/>
    <s v="Evangelical Theological Seminary"/>
    <n v="0"/>
    <n v="0"/>
    <n v="47"/>
    <n v="111"/>
    <n v="0"/>
    <n v="158"/>
    <n v="158"/>
    <n v="1"/>
  </r>
  <r>
    <x v="4"/>
    <s v="Lancaster Theological Seminary"/>
    <n v="0"/>
    <n v="0"/>
    <n v="105"/>
    <n v="32"/>
    <n v="0"/>
    <n v="137"/>
    <n v="137"/>
    <n v="1"/>
  </r>
  <r>
    <x v="1"/>
    <s v="Lutheran Theo Sem/Gettysburg"/>
    <n v="0"/>
    <n v="0"/>
    <n v="129"/>
    <n v="47"/>
    <n v="0"/>
    <n v="176"/>
    <n v="176"/>
    <n v="1"/>
  </r>
  <r>
    <x v="3"/>
    <s v="Lutheran Theo Sem/Philadelphia"/>
    <n v="0"/>
    <n v="0"/>
    <n v="120"/>
    <n v="148"/>
    <n v="0"/>
    <n v="268"/>
    <n v="268"/>
    <n v="1"/>
  </r>
  <r>
    <x v="4"/>
    <s v="Pittsburgh Theo Seminary"/>
    <n v="0"/>
    <n v="0"/>
    <n v="132"/>
    <n v="18"/>
    <n v="0"/>
    <n v="150"/>
    <n v="150"/>
    <n v="1"/>
  </r>
  <r>
    <x v="1"/>
    <s v="Reformed Presbyterian Theo Sem"/>
    <n v="0"/>
    <n v="0"/>
    <n v="5"/>
    <n v="23"/>
    <n v="0"/>
    <n v="28"/>
    <n v="28"/>
    <n v="1"/>
  </r>
  <r>
    <x v="3"/>
    <s v="Saint Charles Borromeo Sem"/>
    <n v="79"/>
    <n v="46"/>
    <n v="22"/>
    <n v="49"/>
    <n v="125"/>
    <n v="71"/>
    <n v="196"/>
    <n v="0.36224489795918369"/>
  </r>
  <r>
    <x v="0"/>
    <s v="Saint Tikhon's Ortho Theo Sem"/>
    <n v="10"/>
    <n v="1"/>
    <n v="0"/>
    <n v="8"/>
    <n v="11"/>
    <n v="8"/>
    <n v="19"/>
    <n v="0.42105263157894735"/>
  </r>
  <r>
    <x v="3"/>
    <s v="Trinity Epis Sch for Ministry"/>
    <n v="0"/>
    <n v="0"/>
    <n v="58"/>
    <n v="91"/>
    <n v="0"/>
    <n v="149"/>
    <n v="149"/>
    <n v="1"/>
  </r>
  <r>
    <x v="3"/>
    <s v="Westminster Theological Sem"/>
    <n v="0"/>
    <n v="0"/>
    <n v="150"/>
    <n v="305"/>
    <n v="0"/>
    <n v="455"/>
    <n v="455"/>
    <n v="1"/>
  </r>
  <r>
    <x v="3"/>
    <s v="Harcum College"/>
    <n v="600"/>
    <n v="349"/>
    <n v="0"/>
    <n v="0"/>
    <n v="949"/>
    <n v="0"/>
    <n v="949"/>
    <n v="0"/>
  </r>
  <r>
    <x v="1"/>
    <s v="Lackawanna College"/>
    <n v="1046"/>
    <n v="593"/>
    <n v="0"/>
    <n v="0"/>
    <n v="1639"/>
    <n v="0"/>
    <n v="1639"/>
    <n v="0"/>
  </r>
  <r>
    <x v="4"/>
    <s v="Lancaster Gen Coll Nr/Hlth SCI"/>
    <n v="346"/>
    <n v="347"/>
    <n v="0"/>
    <n v="0"/>
    <n v="693"/>
    <n v="0"/>
    <n v="693"/>
    <n v="0"/>
  </r>
  <r>
    <x v="0"/>
    <s v="Lehigh Valley College"/>
    <n v="133"/>
    <n v="74"/>
    <n v="0"/>
    <n v="0"/>
    <n v="207"/>
    <n v="0"/>
    <n v="207"/>
    <n v="0"/>
  </r>
  <r>
    <x v="1"/>
    <s v="Manor College"/>
    <n v="458"/>
    <n v="500"/>
    <n v="0"/>
    <n v="0"/>
    <n v="958"/>
    <n v="0"/>
    <n v="958"/>
    <n v="0"/>
  </r>
  <r>
    <x v="5"/>
    <s v="Pennsylvania Inst of Tech"/>
    <n v="807"/>
    <n v="195"/>
    <n v="0"/>
    <n v="0"/>
    <n v="1002"/>
    <n v="0"/>
    <n v="1002"/>
    <n v="0"/>
  </r>
  <r>
    <x v="2"/>
    <s v="Pittsburgh Technical Inst Inc"/>
    <n v="2073"/>
    <n v="0"/>
    <n v="0"/>
    <n v="0"/>
    <n v="2073"/>
    <n v="0"/>
    <n v="2073"/>
    <n v="0"/>
  </r>
  <r>
    <x v="4"/>
    <s v="Valley Forge Military College"/>
    <n v="211"/>
    <n v="0"/>
    <n v="0"/>
    <n v="0"/>
    <n v="211"/>
    <n v="0"/>
    <n v="211"/>
    <n v="0"/>
  </r>
  <r>
    <x v="1"/>
    <s v="Thaddeus Stevens Coll of Tech"/>
    <n v="789"/>
    <n v="0"/>
    <n v="0"/>
    <n v="0"/>
    <n v="789"/>
    <n v="0"/>
    <n v="789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1">
  <location ref="L32:M38" firstHeaderRow="1" firstDataRow="1" firstDataCol="1"/>
  <pivotFields count="10">
    <pivotField showAll="0"/>
    <pivotField showAll="0"/>
    <pivotField showAll="0"/>
    <pivotField showAll="0"/>
    <pivotField axis="axisRow" showAll="0" sortType="descending">
      <items count="6">
        <item x="3"/>
        <item x="1"/>
        <item x="0"/>
        <item x="4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numFmtId="2" showAll="0"/>
    <pivotField numFmtId="2" showAll="0"/>
    <pivotField dataField="1" numFmtId="2" showAll="0"/>
  </pivotFields>
  <rowFields count="1">
    <field x="4"/>
  </rowFields>
  <rowItems count="6">
    <i>
      <x v="1"/>
    </i>
    <i>
      <x v="2"/>
    </i>
    <i>
      <x v="4"/>
    </i>
    <i>
      <x/>
    </i>
    <i>
      <x v="3"/>
    </i>
    <i t="grand">
      <x/>
    </i>
  </rowItems>
  <colItems count="1">
    <i/>
  </colItems>
  <dataFields count="1">
    <dataField name="Average of Diff in BMI" fld="9" subtotal="average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M2:Q10" firstHeaderRow="1" firstDataRow="2" firstDataCol="1"/>
  <pivotFields count="11">
    <pivotField axis="axisRow" showAll="0">
      <items count="7">
        <item x="1"/>
        <item x="5"/>
        <item x="3"/>
        <item x="0"/>
        <item x="4"/>
        <item x="2"/>
        <item t="default"/>
      </items>
    </pivotField>
    <pivotField showAll="0"/>
    <pivotField numFmtId="3" showAll="0"/>
    <pivotField numFmtId="3" showAll="0"/>
    <pivotField numFmtId="3" showAll="0"/>
    <pivotField numFmtId="3" showAll="0"/>
    <pivotField dataField="1" numFmtId="3" showAll="0"/>
    <pivotField dataField="1" numFmtId="3" showAll="0"/>
    <pivotField dataField="1" numFmtId="3" showAll="0"/>
    <pivotField numFmtId="170" showAll="0"/>
    <pivotField dataField="1" dragToRow="0" dragToCol="0" dragToPage="0" showAll="0" defaultSubtota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Total U" fld="6" baseField="0" baseItem="0"/>
    <dataField name="Sum of Total G" fld="7" baseField="0" baseItem="0"/>
    <dataField name="Sum of Tot Stu" fld="8" baseField="0" baseItem="0"/>
    <dataField name="Average of % graduate" fld="10" subtotal="average" baseField="0" baseItem="0" numFmtId="171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1" displayName="Table1" ref="A1:J185" totalsRowCount="1" dataDxfId="0" dataCellStyle="Normal 2">
  <autoFilter ref="A1:J184">
    <filterColumn colId="6"/>
    <filterColumn colId="7"/>
    <filterColumn colId="8"/>
    <filterColumn colId="9"/>
  </autoFilter>
  <tableColumns count="10">
    <tableColumn id="1" name="Type" totalsRowLabel="Total" dataDxfId="19" totalsRowDxfId="20"/>
    <tableColumn id="2" name="INSTITUTION " dataDxfId="17" totalsRowDxfId="18" dataCellStyle="Normal 2"/>
    <tableColumn id="3" name="Undergrad FULL-TIME" totalsRowFunction="sum" dataDxfId="15" totalsRowDxfId="16" dataCellStyle="Normal 2"/>
    <tableColumn id="4" name="Undergrad PART-TIME" totalsRowFunction="sum" dataDxfId="13" totalsRowDxfId="14" dataCellStyle="Normal 2"/>
    <tableColumn id="5" name="Grad FULL-TIME" totalsRowFunction="sum" dataDxfId="11" totalsRowDxfId="12" dataCellStyle="Normal 2"/>
    <tableColumn id="6" name="Grad PART-TIME" totalsRowFunction="sum" dataDxfId="9" totalsRowDxfId="10" dataCellStyle="Normal 2"/>
    <tableColumn id="7" name="Total U" totalsRowFunction="sum" dataDxfId="7" totalsRowDxfId="8" dataCellStyle="Normal 2">
      <calculatedColumnFormula>C2+D2</calculatedColumnFormula>
    </tableColumn>
    <tableColumn id="8" name="Total G" totalsRowFunction="sum" dataDxfId="5" totalsRowDxfId="6" dataCellStyle="Normal 2">
      <calculatedColumnFormula>E2+F2</calculatedColumnFormula>
    </tableColumn>
    <tableColumn id="9" name="Tot Stu" totalsRowFunction="sum" dataDxfId="3" totalsRowDxfId="4" dataCellStyle="Normal 2">
      <calculatedColumnFormula>G2+H2</calculatedColumnFormula>
    </tableColumn>
    <tableColumn id="10" name="% grad" totalsRowFunction="average" dataDxfId="1" totalsRowDxfId="2" dataCellStyle="Normal 2">
      <calculatedColumnFormula>H2/I2</calculatedColumn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opLeftCell="A165" workbookViewId="0">
      <selection activeCell="J196" sqref="J196"/>
    </sheetView>
  </sheetViews>
  <sheetFormatPr defaultRowHeight="15" outlineLevelCol="1"/>
  <cols>
    <col min="6" max="6" width="17.7109375" customWidth="1" outlineLevel="1"/>
    <col min="7" max="7" width="17.28515625" customWidth="1" outlineLevel="1"/>
    <col min="8" max="8" width="20.5703125" customWidth="1" outlineLevel="1"/>
    <col min="9" max="9" width="19.85546875" customWidth="1" outlineLevel="1"/>
    <col min="10" max="10" width="13.28515625" customWidth="1" outlineLevel="1"/>
    <col min="11" max="11" width="15" customWidth="1" outlineLevel="1"/>
    <col min="12" max="12" width="14.140625" bestFit="1" customWidth="1"/>
    <col min="13" max="13" width="20.7109375" style="1" bestFit="1" customWidth="1"/>
  </cols>
  <sheetData>
    <row r="1" spans="1:13">
      <c r="A1" s="6" t="s">
        <v>29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3" spans="1:1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21</v>
      </c>
      <c r="G3" t="s">
        <v>22</v>
      </c>
      <c r="H3" t="s">
        <v>23</v>
      </c>
      <c r="I3" t="s">
        <v>24</v>
      </c>
      <c r="J3" t="s">
        <v>25</v>
      </c>
      <c r="K3" t="s">
        <v>26</v>
      </c>
      <c r="L3" t="s">
        <v>27</v>
      </c>
      <c r="M3" s="1" t="s">
        <v>28</v>
      </c>
    </row>
    <row r="4" spans="1:13">
      <c r="A4" t="s">
        <v>5</v>
      </c>
      <c r="B4" t="s">
        <v>6</v>
      </c>
      <c r="C4">
        <v>60000</v>
      </c>
      <c r="D4">
        <v>8</v>
      </c>
      <c r="E4">
        <v>1</v>
      </c>
      <c r="F4" s="3">
        <f t="shared" ref="F4:F11" si="0">7.65%*C4</f>
        <v>4590</v>
      </c>
      <c r="G4" s="3">
        <f>2.8%*C4</f>
        <v>1679.9999999999998</v>
      </c>
      <c r="H4" s="3">
        <f>IF(E4=1,4%,3.75%)*C4</f>
        <v>2400</v>
      </c>
      <c r="I4" s="3">
        <f>MIN(5000,D4*C4/100)</f>
        <v>4800</v>
      </c>
      <c r="J4" s="3">
        <f>13%*C4</f>
        <v>7800</v>
      </c>
      <c r="K4" s="3">
        <f>SUM(F4:J4)</f>
        <v>21270</v>
      </c>
      <c r="L4" s="3">
        <f>C4-K4</f>
        <v>38730</v>
      </c>
      <c r="M4" s="1">
        <f>L4/C4</f>
        <v>0.64549999999999996</v>
      </c>
    </row>
    <row r="5" spans="1:13">
      <c r="A5" t="s">
        <v>7</v>
      </c>
      <c r="B5" t="s">
        <v>8</v>
      </c>
      <c r="C5">
        <v>45000</v>
      </c>
      <c r="D5">
        <v>10</v>
      </c>
      <c r="E5">
        <v>0</v>
      </c>
      <c r="F5" s="3">
        <f t="shared" si="0"/>
        <v>3442.5</v>
      </c>
      <c r="G5" s="3">
        <f t="shared" ref="G5:G11" si="1">2.8%*C5</f>
        <v>1259.9999999999998</v>
      </c>
      <c r="H5" s="3">
        <f t="shared" ref="H5:H11" si="2">IF(E5=1,4%,3.75%)*C5</f>
        <v>1687.5</v>
      </c>
      <c r="I5" s="3">
        <f t="shared" ref="I5:I11" si="3">MIN(5000,D5*C5/100)</f>
        <v>4500</v>
      </c>
      <c r="J5" s="3">
        <f t="shared" ref="J5:J11" si="4">13%*C5</f>
        <v>5850</v>
      </c>
      <c r="K5" s="3">
        <f t="shared" ref="K5:K11" si="5">SUM(F5:J5)</f>
        <v>16740</v>
      </c>
      <c r="L5" s="3">
        <f t="shared" ref="L5:L11" si="6">C5-K5</f>
        <v>28260</v>
      </c>
      <c r="M5" s="1">
        <f t="shared" ref="M5:M11" si="7">L5/C5</f>
        <v>0.628</v>
      </c>
    </row>
    <row r="6" spans="1:13">
      <c r="A6" t="s">
        <v>9</v>
      </c>
      <c r="B6" t="s">
        <v>10</v>
      </c>
      <c r="C6">
        <v>35000</v>
      </c>
      <c r="D6">
        <v>7</v>
      </c>
      <c r="E6">
        <v>0</v>
      </c>
      <c r="F6" s="3">
        <f t="shared" si="0"/>
        <v>2677.5</v>
      </c>
      <c r="G6" s="3">
        <f t="shared" si="1"/>
        <v>979.99999999999989</v>
      </c>
      <c r="H6" s="3">
        <f t="shared" si="2"/>
        <v>1312.5</v>
      </c>
      <c r="I6" s="3">
        <f t="shared" si="3"/>
        <v>2450</v>
      </c>
      <c r="J6" s="3">
        <f t="shared" si="4"/>
        <v>4550</v>
      </c>
      <c r="K6" s="3">
        <f t="shared" si="5"/>
        <v>11970</v>
      </c>
      <c r="L6" s="3">
        <f t="shared" si="6"/>
        <v>23030</v>
      </c>
      <c r="M6" s="1">
        <f t="shared" si="7"/>
        <v>0.65800000000000003</v>
      </c>
    </row>
    <row r="7" spans="1:13">
      <c r="A7" t="s">
        <v>11</v>
      </c>
      <c r="B7" t="s">
        <v>12</v>
      </c>
      <c r="C7">
        <v>55000</v>
      </c>
      <c r="D7">
        <v>6</v>
      </c>
      <c r="E7">
        <v>0</v>
      </c>
      <c r="F7" s="3">
        <f t="shared" si="0"/>
        <v>4207.5</v>
      </c>
      <c r="G7" s="3">
        <f t="shared" si="1"/>
        <v>1539.9999999999998</v>
      </c>
      <c r="H7" s="3">
        <f t="shared" si="2"/>
        <v>2062.5</v>
      </c>
      <c r="I7" s="3">
        <f t="shared" si="3"/>
        <v>3300</v>
      </c>
      <c r="J7" s="3">
        <f t="shared" si="4"/>
        <v>7150</v>
      </c>
      <c r="K7" s="3">
        <f t="shared" si="5"/>
        <v>18260</v>
      </c>
      <c r="L7" s="3">
        <f t="shared" si="6"/>
        <v>36740</v>
      </c>
      <c r="M7" s="1">
        <f t="shared" si="7"/>
        <v>0.66800000000000004</v>
      </c>
    </row>
    <row r="8" spans="1:13">
      <c r="A8" t="s">
        <v>13</v>
      </c>
      <c r="B8" t="s">
        <v>14</v>
      </c>
      <c r="C8">
        <v>43000</v>
      </c>
      <c r="D8">
        <v>2</v>
      </c>
      <c r="E8">
        <v>1</v>
      </c>
      <c r="F8" s="3">
        <f t="shared" si="0"/>
        <v>3289.5</v>
      </c>
      <c r="G8" s="3">
        <f t="shared" si="1"/>
        <v>1203.9999999999998</v>
      </c>
      <c r="H8" s="3">
        <f t="shared" si="2"/>
        <v>1720</v>
      </c>
      <c r="I8" s="3">
        <f t="shared" si="3"/>
        <v>860</v>
      </c>
      <c r="J8" s="3">
        <f t="shared" si="4"/>
        <v>5590</v>
      </c>
      <c r="K8" s="3">
        <f t="shared" si="5"/>
        <v>12663.5</v>
      </c>
      <c r="L8" s="3">
        <f t="shared" si="6"/>
        <v>30336.5</v>
      </c>
      <c r="M8" s="1">
        <f t="shared" si="7"/>
        <v>0.70550000000000002</v>
      </c>
    </row>
    <row r="9" spans="1:13">
      <c r="A9" t="s">
        <v>15</v>
      </c>
      <c r="B9" t="s">
        <v>16</v>
      </c>
      <c r="C9">
        <v>52000</v>
      </c>
      <c r="D9">
        <v>10</v>
      </c>
      <c r="E9">
        <v>0</v>
      </c>
      <c r="F9" s="3">
        <f t="shared" si="0"/>
        <v>3978</v>
      </c>
      <c r="G9" s="3">
        <f t="shared" si="1"/>
        <v>1455.9999999999998</v>
      </c>
      <c r="H9" s="3">
        <f t="shared" si="2"/>
        <v>1950</v>
      </c>
      <c r="I9" s="3">
        <f t="shared" si="3"/>
        <v>5000</v>
      </c>
      <c r="J9" s="3">
        <f t="shared" si="4"/>
        <v>6760</v>
      </c>
      <c r="K9" s="3">
        <f t="shared" si="5"/>
        <v>19144</v>
      </c>
      <c r="L9" s="3">
        <f t="shared" si="6"/>
        <v>32856</v>
      </c>
      <c r="M9" s="1">
        <f t="shared" si="7"/>
        <v>0.63184615384615384</v>
      </c>
    </row>
    <row r="10" spans="1:13">
      <c r="A10" t="s">
        <v>17</v>
      </c>
      <c r="B10" t="s">
        <v>18</v>
      </c>
      <c r="C10">
        <v>48000</v>
      </c>
      <c r="D10">
        <v>5</v>
      </c>
      <c r="E10">
        <v>1</v>
      </c>
      <c r="F10" s="3">
        <f t="shared" si="0"/>
        <v>3672</v>
      </c>
      <c r="G10" s="3">
        <f t="shared" si="1"/>
        <v>1343.9999999999998</v>
      </c>
      <c r="H10" s="3">
        <f t="shared" si="2"/>
        <v>1920</v>
      </c>
      <c r="I10" s="3">
        <f t="shared" si="3"/>
        <v>2400</v>
      </c>
      <c r="J10" s="3">
        <f t="shared" si="4"/>
        <v>6240</v>
      </c>
      <c r="K10" s="3">
        <f t="shared" si="5"/>
        <v>15576</v>
      </c>
      <c r="L10" s="3">
        <f t="shared" si="6"/>
        <v>32424</v>
      </c>
      <c r="M10" s="1">
        <f t="shared" si="7"/>
        <v>0.67549999999999999</v>
      </c>
    </row>
    <row r="11" spans="1:13">
      <c r="A11" t="s">
        <v>19</v>
      </c>
      <c r="B11" t="s">
        <v>20</v>
      </c>
      <c r="C11">
        <v>45000</v>
      </c>
      <c r="D11">
        <v>7</v>
      </c>
      <c r="E11">
        <v>0</v>
      </c>
      <c r="F11" s="3">
        <f t="shared" si="0"/>
        <v>3442.5</v>
      </c>
      <c r="G11" s="3">
        <f t="shared" si="1"/>
        <v>1259.9999999999998</v>
      </c>
      <c r="H11" s="3">
        <f t="shared" si="2"/>
        <v>1687.5</v>
      </c>
      <c r="I11" s="3">
        <f t="shared" si="3"/>
        <v>3150</v>
      </c>
      <c r="J11" s="3">
        <f t="shared" si="4"/>
        <v>5850</v>
      </c>
      <c r="K11" s="3">
        <f t="shared" si="5"/>
        <v>15390</v>
      </c>
      <c r="L11" s="3">
        <f t="shared" si="6"/>
        <v>29610</v>
      </c>
      <c r="M11" s="1">
        <f t="shared" si="7"/>
        <v>0.65800000000000003</v>
      </c>
    </row>
    <row r="12" spans="1:13">
      <c r="C12">
        <f>SUM(C4:C11)</f>
        <v>383000</v>
      </c>
      <c r="D12">
        <f t="shared" ref="D12:L12" si="8">SUM(D4:D11)</f>
        <v>55</v>
      </c>
      <c r="E12">
        <f t="shared" si="8"/>
        <v>3</v>
      </c>
      <c r="F12" s="3">
        <f t="shared" si="8"/>
        <v>29299.5</v>
      </c>
      <c r="G12" s="3">
        <f t="shared" si="8"/>
        <v>10723.999999999998</v>
      </c>
      <c r="H12" s="3">
        <f t="shared" si="8"/>
        <v>14740</v>
      </c>
      <c r="I12" s="3">
        <f t="shared" si="8"/>
        <v>26460</v>
      </c>
      <c r="J12" s="3">
        <f t="shared" si="8"/>
        <v>49790</v>
      </c>
      <c r="K12" s="3">
        <f t="shared" si="8"/>
        <v>131013.5</v>
      </c>
      <c r="L12" s="3">
        <f t="shared" si="8"/>
        <v>251986.5</v>
      </c>
    </row>
    <row r="14" spans="1:13">
      <c r="A14" t="s">
        <v>30</v>
      </c>
      <c r="F14" s="4" t="s">
        <v>32</v>
      </c>
      <c r="G14" s="4" t="s">
        <v>33</v>
      </c>
      <c r="H14" s="4" t="s">
        <v>34</v>
      </c>
      <c r="I14" s="4" t="s">
        <v>57</v>
      </c>
      <c r="J14" s="4" t="s">
        <v>35</v>
      </c>
      <c r="K14" s="5" t="s">
        <v>36</v>
      </c>
      <c r="L14" s="5" t="s">
        <v>37</v>
      </c>
      <c r="M14" s="7" t="s">
        <v>38</v>
      </c>
    </row>
    <row r="15" spans="1:13">
      <c r="A15" t="s">
        <v>31</v>
      </c>
    </row>
    <row r="18" spans="1:13">
      <c r="A18" t="s">
        <v>0</v>
      </c>
      <c r="B18" t="s">
        <v>1</v>
      </c>
      <c r="C18" t="s">
        <v>39</v>
      </c>
      <c r="D18" t="s">
        <v>40</v>
      </c>
      <c r="E18" t="s">
        <v>4</v>
      </c>
      <c r="F18" t="s">
        <v>56</v>
      </c>
      <c r="G18" t="s">
        <v>21</v>
      </c>
      <c r="H18" t="s">
        <v>22</v>
      </c>
      <c r="I18" t="s">
        <v>58</v>
      </c>
      <c r="J18" t="s">
        <v>25</v>
      </c>
      <c r="K18" t="s">
        <v>59</v>
      </c>
      <c r="L18" t="s">
        <v>60</v>
      </c>
      <c r="M18" s="1" t="s">
        <v>28</v>
      </c>
    </row>
    <row r="19" spans="1:13">
      <c r="A19" t="s">
        <v>41</v>
      </c>
      <c r="B19" t="s">
        <v>42</v>
      </c>
      <c r="C19">
        <v>600</v>
      </c>
      <c r="D19">
        <v>20</v>
      </c>
      <c r="E19">
        <v>1</v>
      </c>
      <c r="F19" s="3">
        <f>D19*C19</f>
        <v>12000</v>
      </c>
      <c r="G19" s="3">
        <f>7.65%*F19</f>
        <v>918</v>
      </c>
      <c r="H19" s="3">
        <f>IF(F19&lt;=8000,0,2.8%*F19)</f>
        <v>335.99999999999994</v>
      </c>
      <c r="I19" s="3">
        <f>IF(E19=1,4%,3.75%)*F19</f>
        <v>480</v>
      </c>
      <c r="J19" s="3">
        <f>13%*F19</f>
        <v>1560</v>
      </c>
      <c r="K19" s="3">
        <f>SUM(G19:J19)</f>
        <v>3294</v>
      </c>
      <c r="L19" s="3">
        <f>F19-K19</f>
        <v>8706</v>
      </c>
      <c r="M19" s="1">
        <f>L19/F19</f>
        <v>0.72550000000000003</v>
      </c>
    </row>
    <row r="20" spans="1:13">
      <c r="A20" t="s">
        <v>43</v>
      </c>
      <c r="B20" t="s">
        <v>44</v>
      </c>
      <c r="C20">
        <v>900</v>
      </c>
      <c r="D20">
        <v>17.5</v>
      </c>
      <c r="E20">
        <v>0</v>
      </c>
      <c r="F20" s="3">
        <f t="shared" ref="F20:F26" si="9">D20*C20</f>
        <v>15750</v>
      </c>
      <c r="G20" s="3">
        <f t="shared" ref="G20:G27" si="10">7.65%*F20</f>
        <v>1204.875</v>
      </c>
      <c r="H20" s="3">
        <f t="shared" ref="H20:H27" si="11">IF(F20&lt;=8000,0,2.8%*F20)</f>
        <v>440.99999999999994</v>
      </c>
      <c r="I20" s="3">
        <f t="shared" ref="I20:I26" si="12">IF(E20=1,4%,3.75%)*F20</f>
        <v>590.625</v>
      </c>
      <c r="J20" s="3">
        <f t="shared" ref="J20:J27" si="13">13%*F20</f>
        <v>2047.5</v>
      </c>
      <c r="K20" s="3">
        <f t="shared" ref="K20:K26" si="14">SUM(G20:J20)</f>
        <v>4284</v>
      </c>
      <c r="L20" s="3">
        <f t="shared" ref="L20:L26" si="15">F20-K20</f>
        <v>11466</v>
      </c>
      <c r="M20" s="1">
        <f t="shared" ref="M20:M26" si="16">L20/F20</f>
        <v>0.72799999999999998</v>
      </c>
    </row>
    <row r="21" spans="1:13">
      <c r="A21" t="s">
        <v>45</v>
      </c>
      <c r="B21" t="s">
        <v>46</v>
      </c>
      <c r="C21">
        <v>1050</v>
      </c>
      <c r="D21">
        <v>75</v>
      </c>
      <c r="E21">
        <v>0</v>
      </c>
      <c r="F21" s="3">
        <f t="shared" si="9"/>
        <v>78750</v>
      </c>
      <c r="G21" s="3">
        <f t="shared" si="10"/>
        <v>6024.375</v>
      </c>
      <c r="H21" s="3">
        <f t="shared" si="11"/>
        <v>2205</v>
      </c>
      <c r="I21" s="3">
        <f t="shared" si="12"/>
        <v>2953.125</v>
      </c>
      <c r="J21" s="3">
        <f t="shared" si="13"/>
        <v>10237.5</v>
      </c>
      <c r="K21" s="3">
        <f t="shared" si="14"/>
        <v>21420</v>
      </c>
      <c r="L21" s="3">
        <f t="shared" si="15"/>
        <v>57330</v>
      </c>
      <c r="M21" s="1">
        <f t="shared" si="16"/>
        <v>0.72799999999999998</v>
      </c>
    </row>
    <row r="22" spans="1:13">
      <c r="A22" t="s">
        <v>47</v>
      </c>
      <c r="B22" t="s">
        <v>48</v>
      </c>
      <c r="C22">
        <v>200</v>
      </c>
      <c r="D22">
        <v>25</v>
      </c>
      <c r="E22">
        <v>1</v>
      </c>
      <c r="F22" s="3">
        <f t="shared" si="9"/>
        <v>5000</v>
      </c>
      <c r="G22" s="3">
        <f t="shared" si="10"/>
        <v>382.5</v>
      </c>
      <c r="H22" s="3">
        <f t="shared" si="11"/>
        <v>0</v>
      </c>
      <c r="I22" s="3">
        <f t="shared" si="12"/>
        <v>200</v>
      </c>
      <c r="J22" s="3">
        <f t="shared" si="13"/>
        <v>650</v>
      </c>
      <c r="K22" s="3">
        <f t="shared" si="14"/>
        <v>1232.5</v>
      </c>
      <c r="L22" s="3">
        <f t="shared" si="15"/>
        <v>3767.5</v>
      </c>
      <c r="M22" s="1">
        <f t="shared" si="16"/>
        <v>0.75349999999999995</v>
      </c>
    </row>
    <row r="23" spans="1:13">
      <c r="A23" t="s">
        <v>49</v>
      </c>
      <c r="B23" t="s">
        <v>50</v>
      </c>
      <c r="C23">
        <v>600</v>
      </c>
      <c r="D23">
        <v>15</v>
      </c>
      <c r="E23">
        <v>1</v>
      </c>
      <c r="F23" s="3">
        <f t="shared" si="9"/>
        <v>9000</v>
      </c>
      <c r="G23" s="3">
        <f t="shared" si="10"/>
        <v>688.5</v>
      </c>
      <c r="H23" s="3">
        <f t="shared" si="11"/>
        <v>251.99999999999997</v>
      </c>
      <c r="I23" s="3">
        <f t="shared" si="12"/>
        <v>360</v>
      </c>
      <c r="J23" s="3">
        <f t="shared" si="13"/>
        <v>1170</v>
      </c>
      <c r="K23" s="3">
        <f t="shared" si="14"/>
        <v>2470.5</v>
      </c>
      <c r="L23" s="3">
        <f t="shared" si="15"/>
        <v>6529.5</v>
      </c>
      <c r="M23" s="1">
        <f t="shared" si="16"/>
        <v>0.72550000000000003</v>
      </c>
    </row>
    <row r="24" spans="1:13">
      <c r="A24" t="s">
        <v>51</v>
      </c>
      <c r="B24" t="s">
        <v>52</v>
      </c>
      <c r="C24">
        <v>1000</v>
      </c>
      <c r="D24">
        <v>35</v>
      </c>
      <c r="E24">
        <v>0</v>
      </c>
      <c r="F24" s="3">
        <f t="shared" si="9"/>
        <v>35000</v>
      </c>
      <c r="G24" s="3">
        <f t="shared" si="10"/>
        <v>2677.5</v>
      </c>
      <c r="H24" s="3">
        <f t="shared" si="11"/>
        <v>979.99999999999989</v>
      </c>
      <c r="I24" s="3">
        <f t="shared" si="12"/>
        <v>1312.5</v>
      </c>
      <c r="J24" s="3">
        <f t="shared" si="13"/>
        <v>4550</v>
      </c>
      <c r="K24" s="3">
        <f t="shared" si="14"/>
        <v>9520</v>
      </c>
      <c r="L24" s="3">
        <f t="shared" si="15"/>
        <v>25480</v>
      </c>
      <c r="M24" s="1">
        <f t="shared" si="16"/>
        <v>0.72799999999999998</v>
      </c>
    </row>
    <row r="25" spans="1:13">
      <c r="A25" t="s">
        <v>53</v>
      </c>
      <c r="B25" t="s">
        <v>54</v>
      </c>
      <c r="C25">
        <v>700</v>
      </c>
      <c r="D25">
        <v>20</v>
      </c>
      <c r="E25">
        <v>1</v>
      </c>
      <c r="F25" s="3">
        <f t="shared" si="9"/>
        <v>14000</v>
      </c>
      <c r="G25" s="3">
        <f t="shared" si="10"/>
        <v>1071</v>
      </c>
      <c r="H25" s="3">
        <f t="shared" si="11"/>
        <v>391.99999999999994</v>
      </c>
      <c r="I25" s="3">
        <f t="shared" si="12"/>
        <v>560</v>
      </c>
      <c r="J25" s="3">
        <f t="shared" si="13"/>
        <v>1820</v>
      </c>
      <c r="K25" s="3">
        <f t="shared" si="14"/>
        <v>3843</v>
      </c>
      <c r="L25" s="3">
        <f t="shared" si="15"/>
        <v>10157</v>
      </c>
      <c r="M25" s="1">
        <f t="shared" si="16"/>
        <v>0.72550000000000003</v>
      </c>
    </row>
    <row r="26" spans="1:13">
      <c r="A26" t="s">
        <v>55</v>
      </c>
      <c r="B26" t="s">
        <v>50</v>
      </c>
      <c r="C26">
        <v>300</v>
      </c>
      <c r="D26">
        <v>25</v>
      </c>
      <c r="E26">
        <v>0</v>
      </c>
      <c r="F26" s="3">
        <f t="shared" si="9"/>
        <v>7500</v>
      </c>
      <c r="G26" s="3">
        <f t="shared" si="10"/>
        <v>573.75</v>
      </c>
      <c r="H26" s="3">
        <f t="shared" si="11"/>
        <v>0</v>
      </c>
      <c r="I26" s="3">
        <f t="shared" si="12"/>
        <v>281.25</v>
      </c>
      <c r="J26" s="3">
        <f t="shared" si="13"/>
        <v>975</v>
      </c>
      <c r="K26" s="3">
        <f t="shared" si="14"/>
        <v>1830</v>
      </c>
      <c r="L26" s="3">
        <f t="shared" si="15"/>
        <v>5670</v>
      </c>
      <c r="M26" s="1">
        <f t="shared" si="16"/>
        <v>0.75600000000000001</v>
      </c>
    </row>
    <row r="27" spans="1:13">
      <c r="F27" s="3">
        <f>SUM(F19:F26)</f>
        <v>177000</v>
      </c>
      <c r="G27" s="3">
        <f t="shared" ref="G27:L27" si="17">SUM(G19:G26)</f>
        <v>13540.5</v>
      </c>
      <c r="H27" s="3">
        <f t="shared" si="17"/>
        <v>4606</v>
      </c>
      <c r="I27" s="3">
        <f t="shared" si="17"/>
        <v>6737.5</v>
      </c>
      <c r="J27" s="3">
        <f t="shared" si="17"/>
        <v>23010</v>
      </c>
      <c r="K27" s="3">
        <f t="shared" si="17"/>
        <v>47894</v>
      </c>
      <c r="L27" s="3">
        <f t="shared" si="17"/>
        <v>129106</v>
      </c>
    </row>
    <row r="29" spans="1:13">
      <c r="A29" t="s">
        <v>61</v>
      </c>
      <c r="F29" s="4" t="s">
        <v>62</v>
      </c>
      <c r="G29" s="4" t="s">
        <v>63</v>
      </c>
      <c r="H29" s="4" t="s">
        <v>64</v>
      </c>
      <c r="I29" s="4" t="s">
        <v>65</v>
      </c>
      <c r="J29" s="4" t="s">
        <v>66</v>
      </c>
      <c r="K29" s="4" t="s">
        <v>67</v>
      </c>
      <c r="L29" s="4" t="s">
        <v>68</v>
      </c>
      <c r="M29" s="7" t="s">
        <v>69</v>
      </c>
    </row>
    <row r="32" spans="1:13">
      <c r="A32" t="s">
        <v>70</v>
      </c>
      <c r="B32" t="s">
        <v>71</v>
      </c>
      <c r="C32" t="s">
        <v>72</v>
      </c>
      <c r="D32" t="s">
        <v>73</v>
      </c>
      <c r="E32" t="s">
        <v>74</v>
      </c>
      <c r="F32" t="s">
        <v>75</v>
      </c>
      <c r="G32" t="s">
        <v>76</v>
      </c>
      <c r="H32" t="s">
        <v>84</v>
      </c>
      <c r="I32" t="s">
        <v>85</v>
      </c>
      <c r="J32" t="s">
        <v>86</v>
      </c>
      <c r="L32" s="8" t="s">
        <v>87</v>
      </c>
      <c r="M32" t="s">
        <v>89</v>
      </c>
    </row>
    <row r="33" spans="1:13">
      <c r="A33">
        <v>1</v>
      </c>
      <c r="B33" t="s">
        <v>77</v>
      </c>
      <c r="C33">
        <v>70</v>
      </c>
      <c r="D33">
        <f>C33^2</f>
        <v>4900</v>
      </c>
      <c r="E33" t="s">
        <v>78</v>
      </c>
      <c r="F33">
        <v>300</v>
      </c>
      <c r="G33">
        <v>264</v>
      </c>
      <c r="H33" s="2">
        <f>F33*703/D33</f>
        <v>43.04081632653061</v>
      </c>
      <c r="I33" s="2">
        <f>G33*703/D33</f>
        <v>37.875918367346941</v>
      </c>
      <c r="J33" s="2">
        <f>H33-I33</f>
        <v>5.1648979591836692</v>
      </c>
      <c r="L33" s="9" t="s">
        <v>79</v>
      </c>
      <c r="M33" s="10">
        <v>4.7292892612296971</v>
      </c>
    </row>
    <row r="34" spans="1:13">
      <c r="A34">
        <v>2</v>
      </c>
      <c r="B34" t="s">
        <v>77</v>
      </c>
      <c r="C34">
        <v>76</v>
      </c>
      <c r="D34">
        <f t="shared" ref="D34:D97" si="18">C34^2</f>
        <v>5776</v>
      </c>
      <c r="E34" t="s">
        <v>79</v>
      </c>
      <c r="F34">
        <v>280</v>
      </c>
      <c r="G34">
        <v>240</v>
      </c>
      <c r="H34" s="2">
        <f t="shared" ref="H34:H97" si="19">F34*703/D34</f>
        <v>34.078947368421055</v>
      </c>
      <c r="I34" s="2">
        <f t="shared" ref="I34:I97" si="20">G34*703/D34</f>
        <v>29.210526315789473</v>
      </c>
      <c r="J34" s="2">
        <f t="shared" ref="J34:J97" si="21">H34-I34</f>
        <v>4.8684210526315823</v>
      </c>
      <c r="L34" s="9" t="s">
        <v>78</v>
      </c>
      <c r="M34" s="10">
        <v>4.0411685889183868</v>
      </c>
    </row>
    <row r="35" spans="1:13">
      <c r="A35">
        <v>3</v>
      </c>
      <c r="B35" t="s">
        <v>80</v>
      </c>
      <c r="C35">
        <v>73</v>
      </c>
      <c r="D35">
        <f t="shared" si="18"/>
        <v>5329</v>
      </c>
      <c r="E35" t="s">
        <v>81</v>
      </c>
      <c r="F35">
        <v>265</v>
      </c>
      <c r="G35">
        <v>238</v>
      </c>
      <c r="H35" s="2">
        <f t="shared" si="19"/>
        <v>34.958716457121412</v>
      </c>
      <c r="I35" s="2">
        <f t="shared" si="20"/>
        <v>31.396884969037345</v>
      </c>
      <c r="J35" s="2">
        <f t="shared" si="21"/>
        <v>3.5618314880840671</v>
      </c>
      <c r="L35" s="9" t="s">
        <v>81</v>
      </c>
      <c r="M35" s="10">
        <v>3.5914422538607229</v>
      </c>
    </row>
    <row r="36" spans="1:13">
      <c r="A36">
        <v>4</v>
      </c>
      <c r="B36" t="s">
        <v>80</v>
      </c>
      <c r="C36">
        <v>69</v>
      </c>
      <c r="D36">
        <f t="shared" si="18"/>
        <v>4761</v>
      </c>
      <c r="E36" t="s">
        <v>82</v>
      </c>
      <c r="F36">
        <v>245</v>
      </c>
      <c r="G36">
        <v>222</v>
      </c>
      <c r="H36" s="2">
        <f t="shared" si="19"/>
        <v>36.176223482461666</v>
      </c>
      <c r="I36" s="2">
        <f t="shared" si="20"/>
        <v>32.780088216761186</v>
      </c>
      <c r="J36" s="2">
        <f t="shared" si="21"/>
        <v>3.3961352657004795</v>
      </c>
      <c r="L36" s="9" t="s">
        <v>82</v>
      </c>
      <c r="M36" s="10">
        <v>2.9376747463950572</v>
      </c>
    </row>
    <row r="37" spans="1:13">
      <c r="A37">
        <v>5</v>
      </c>
      <c r="B37" t="s">
        <v>77</v>
      </c>
      <c r="C37">
        <v>68</v>
      </c>
      <c r="D37">
        <f t="shared" si="18"/>
        <v>4624</v>
      </c>
      <c r="E37" t="s">
        <v>79</v>
      </c>
      <c r="F37">
        <v>240</v>
      </c>
      <c r="G37">
        <v>206</v>
      </c>
      <c r="H37" s="2">
        <f t="shared" si="19"/>
        <v>36.487889273356402</v>
      </c>
      <c r="I37" s="2">
        <f t="shared" si="20"/>
        <v>31.318771626297579</v>
      </c>
      <c r="J37" s="2">
        <f t="shared" si="21"/>
        <v>5.1691176470588225</v>
      </c>
      <c r="L37" s="9" t="s">
        <v>83</v>
      </c>
      <c r="M37" s="10">
        <v>2.3775059734972683</v>
      </c>
    </row>
    <row r="38" spans="1:13">
      <c r="A38">
        <v>6</v>
      </c>
      <c r="B38" t="s">
        <v>80</v>
      </c>
      <c r="C38">
        <v>63</v>
      </c>
      <c r="D38">
        <f t="shared" si="18"/>
        <v>3969</v>
      </c>
      <c r="E38" t="s">
        <v>81</v>
      </c>
      <c r="F38">
        <v>215</v>
      </c>
      <c r="G38">
        <v>197</v>
      </c>
      <c r="H38" s="2">
        <f t="shared" si="19"/>
        <v>38.081380700428319</v>
      </c>
      <c r="I38" s="2">
        <f t="shared" si="20"/>
        <v>34.893172083648274</v>
      </c>
      <c r="J38" s="2">
        <f t="shared" si="21"/>
        <v>3.1882086167800452</v>
      </c>
      <c r="L38" s="9" t="s">
        <v>88</v>
      </c>
      <c r="M38" s="10">
        <v>3.5197036973842271</v>
      </c>
    </row>
    <row r="39" spans="1:13">
      <c r="A39">
        <v>7</v>
      </c>
      <c r="B39" t="s">
        <v>77</v>
      </c>
      <c r="C39">
        <v>64</v>
      </c>
      <c r="D39">
        <f t="shared" si="18"/>
        <v>4096</v>
      </c>
      <c r="E39" t="s">
        <v>81</v>
      </c>
      <c r="F39">
        <v>220</v>
      </c>
      <c r="G39">
        <v>195</v>
      </c>
      <c r="H39" s="2">
        <f t="shared" si="19"/>
        <v>37.7587890625</v>
      </c>
      <c r="I39" s="2">
        <f t="shared" si="20"/>
        <v>33.468017578125</v>
      </c>
      <c r="J39" s="2">
        <f t="shared" si="21"/>
        <v>4.290771484375</v>
      </c>
      <c r="M39"/>
    </row>
    <row r="40" spans="1:13">
      <c r="A40">
        <v>8</v>
      </c>
      <c r="B40" t="s">
        <v>77</v>
      </c>
      <c r="C40">
        <v>72</v>
      </c>
      <c r="D40">
        <f t="shared" si="18"/>
        <v>5184</v>
      </c>
      <c r="E40" t="s">
        <v>81</v>
      </c>
      <c r="F40">
        <v>320</v>
      </c>
      <c r="G40">
        <v>284</v>
      </c>
      <c r="H40" s="2">
        <f t="shared" si="19"/>
        <v>43.395061728395063</v>
      </c>
      <c r="I40" s="2">
        <f t="shared" si="20"/>
        <v>38.513117283950621</v>
      </c>
      <c r="J40" s="2">
        <f t="shared" si="21"/>
        <v>4.8819444444444429</v>
      </c>
      <c r="M40"/>
    </row>
    <row r="41" spans="1:13">
      <c r="A41">
        <v>9</v>
      </c>
      <c r="B41" t="s">
        <v>80</v>
      </c>
      <c r="C41">
        <v>58</v>
      </c>
      <c r="D41">
        <f t="shared" si="18"/>
        <v>3364</v>
      </c>
      <c r="E41" t="s">
        <v>79</v>
      </c>
      <c r="F41">
        <v>194</v>
      </c>
      <c r="G41">
        <v>166</v>
      </c>
      <c r="H41" s="2">
        <f t="shared" si="19"/>
        <v>40.541617122473248</v>
      </c>
      <c r="I41" s="2">
        <f t="shared" si="20"/>
        <v>34.690249702734839</v>
      </c>
      <c r="J41" s="2">
        <f t="shared" si="21"/>
        <v>5.8513674197384091</v>
      </c>
      <c r="M41"/>
    </row>
    <row r="42" spans="1:13">
      <c r="A42">
        <v>10</v>
      </c>
      <c r="B42" t="s">
        <v>80</v>
      </c>
      <c r="C42">
        <v>64</v>
      </c>
      <c r="D42">
        <f t="shared" si="18"/>
        <v>4096</v>
      </c>
      <c r="E42" t="s">
        <v>79</v>
      </c>
      <c r="F42">
        <v>220</v>
      </c>
      <c r="G42">
        <v>191</v>
      </c>
      <c r="H42" s="2">
        <f t="shared" si="19"/>
        <v>37.7587890625</v>
      </c>
      <c r="I42" s="2">
        <f t="shared" si="20"/>
        <v>32.781494140625</v>
      </c>
      <c r="J42" s="2">
        <f t="shared" si="21"/>
        <v>4.977294921875</v>
      </c>
      <c r="M42"/>
    </row>
    <row r="43" spans="1:13">
      <c r="A43">
        <v>11</v>
      </c>
      <c r="B43" t="s">
        <v>80</v>
      </c>
      <c r="C43">
        <v>67</v>
      </c>
      <c r="D43">
        <f t="shared" si="18"/>
        <v>4489</v>
      </c>
      <c r="E43" t="s">
        <v>83</v>
      </c>
      <c r="F43">
        <v>235</v>
      </c>
      <c r="G43">
        <v>216</v>
      </c>
      <c r="H43" s="2">
        <f t="shared" si="19"/>
        <v>36.802183114279352</v>
      </c>
      <c r="I43" s="2">
        <f t="shared" si="20"/>
        <v>33.826687458231234</v>
      </c>
      <c r="J43" s="2">
        <f t="shared" si="21"/>
        <v>2.9754956560481176</v>
      </c>
      <c r="M43"/>
    </row>
    <row r="44" spans="1:13">
      <c r="A44">
        <v>12</v>
      </c>
      <c r="B44" t="s">
        <v>77</v>
      </c>
      <c r="C44">
        <v>58</v>
      </c>
      <c r="D44">
        <f t="shared" si="18"/>
        <v>3364</v>
      </c>
      <c r="E44" t="s">
        <v>82</v>
      </c>
      <c r="F44">
        <v>194</v>
      </c>
      <c r="G44">
        <v>182</v>
      </c>
      <c r="H44" s="2">
        <f t="shared" si="19"/>
        <v>40.541617122473248</v>
      </c>
      <c r="I44" s="2">
        <f t="shared" si="20"/>
        <v>38.033888228299645</v>
      </c>
      <c r="J44" s="2">
        <f t="shared" si="21"/>
        <v>2.5077288941736029</v>
      </c>
      <c r="M44"/>
    </row>
    <row r="45" spans="1:13">
      <c r="A45">
        <v>13</v>
      </c>
      <c r="B45" t="s">
        <v>77</v>
      </c>
      <c r="C45">
        <v>61</v>
      </c>
      <c r="D45">
        <f t="shared" si="18"/>
        <v>3721</v>
      </c>
      <c r="E45" t="s">
        <v>78</v>
      </c>
      <c r="F45">
        <v>205</v>
      </c>
      <c r="G45">
        <v>184</v>
      </c>
      <c r="H45" s="2">
        <f t="shared" si="19"/>
        <v>38.730180059123889</v>
      </c>
      <c r="I45" s="2">
        <f t="shared" si="20"/>
        <v>34.76269819940876</v>
      </c>
      <c r="J45" s="2">
        <f t="shared" si="21"/>
        <v>3.9674818597151287</v>
      </c>
      <c r="M45"/>
    </row>
    <row r="46" spans="1:13">
      <c r="A46">
        <v>14</v>
      </c>
      <c r="B46" t="s">
        <v>80</v>
      </c>
      <c r="C46">
        <v>78</v>
      </c>
      <c r="D46">
        <f t="shared" si="18"/>
        <v>6084</v>
      </c>
      <c r="E46" t="s">
        <v>82</v>
      </c>
      <c r="F46">
        <v>290</v>
      </c>
      <c r="G46">
        <v>269</v>
      </c>
      <c r="H46" s="2">
        <f t="shared" si="19"/>
        <v>33.50920447074293</v>
      </c>
      <c r="I46" s="2">
        <f t="shared" si="20"/>
        <v>31.082675871137411</v>
      </c>
      <c r="J46" s="2">
        <f t="shared" si="21"/>
        <v>2.4265285996055184</v>
      </c>
      <c r="M46"/>
    </row>
    <row r="47" spans="1:13">
      <c r="A47">
        <v>15</v>
      </c>
      <c r="B47" t="s">
        <v>80</v>
      </c>
      <c r="C47">
        <v>80</v>
      </c>
      <c r="D47">
        <f t="shared" si="18"/>
        <v>6400</v>
      </c>
      <c r="E47" t="s">
        <v>78</v>
      </c>
      <c r="F47">
        <v>300</v>
      </c>
      <c r="G47">
        <v>264</v>
      </c>
      <c r="H47" s="2">
        <f t="shared" si="19"/>
        <v>32.953125</v>
      </c>
      <c r="I47" s="2">
        <f t="shared" si="20"/>
        <v>28.998750000000001</v>
      </c>
      <c r="J47" s="2">
        <f t="shared" si="21"/>
        <v>3.9543749999999989</v>
      </c>
      <c r="M47"/>
    </row>
    <row r="48" spans="1:13">
      <c r="A48">
        <v>16</v>
      </c>
      <c r="B48" t="s">
        <v>80</v>
      </c>
      <c r="C48">
        <v>73</v>
      </c>
      <c r="D48">
        <f t="shared" si="18"/>
        <v>5329</v>
      </c>
      <c r="E48" t="s">
        <v>82</v>
      </c>
      <c r="F48">
        <v>315</v>
      </c>
      <c r="G48">
        <v>283</v>
      </c>
      <c r="H48" s="2">
        <f t="shared" si="19"/>
        <v>41.554700694314128</v>
      </c>
      <c r="I48" s="2">
        <f t="shared" si="20"/>
        <v>37.333270782510787</v>
      </c>
      <c r="J48" s="2">
        <f t="shared" si="21"/>
        <v>4.2214299118033409</v>
      </c>
      <c r="M48"/>
    </row>
    <row r="49" spans="1:13">
      <c r="A49">
        <v>17</v>
      </c>
      <c r="B49" t="s">
        <v>77</v>
      </c>
      <c r="C49">
        <v>57</v>
      </c>
      <c r="D49">
        <f t="shared" si="18"/>
        <v>3249</v>
      </c>
      <c r="E49" t="s">
        <v>81</v>
      </c>
      <c r="F49">
        <v>191</v>
      </c>
      <c r="G49">
        <v>175</v>
      </c>
      <c r="H49" s="2">
        <f t="shared" si="19"/>
        <v>41.327485380116961</v>
      </c>
      <c r="I49" s="2">
        <f t="shared" si="20"/>
        <v>37.865497076023395</v>
      </c>
      <c r="J49" s="2">
        <f t="shared" si="21"/>
        <v>3.4619883040935662</v>
      </c>
      <c r="M49"/>
    </row>
    <row r="50" spans="1:13">
      <c r="A50">
        <v>18</v>
      </c>
      <c r="B50" t="s">
        <v>77</v>
      </c>
      <c r="C50">
        <v>76</v>
      </c>
      <c r="D50">
        <f t="shared" si="18"/>
        <v>5776</v>
      </c>
      <c r="E50" t="s">
        <v>83</v>
      </c>
      <c r="F50">
        <v>280</v>
      </c>
      <c r="G50">
        <v>260</v>
      </c>
      <c r="H50" s="2">
        <f t="shared" si="19"/>
        <v>34.078947368421055</v>
      </c>
      <c r="I50" s="2">
        <f t="shared" si="20"/>
        <v>31.644736842105264</v>
      </c>
      <c r="J50" s="2">
        <f t="shared" si="21"/>
        <v>2.4342105263157912</v>
      </c>
    </row>
    <row r="51" spans="1:13">
      <c r="A51">
        <v>19</v>
      </c>
      <c r="B51" t="s">
        <v>80</v>
      </c>
      <c r="C51">
        <v>79</v>
      </c>
      <c r="D51">
        <f t="shared" si="18"/>
        <v>6241</v>
      </c>
      <c r="E51" t="s">
        <v>82</v>
      </c>
      <c r="F51">
        <v>295</v>
      </c>
      <c r="G51">
        <v>277</v>
      </c>
      <c r="H51" s="2">
        <f t="shared" si="19"/>
        <v>33.22945040858837</v>
      </c>
      <c r="I51" s="2">
        <f t="shared" si="20"/>
        <v>31.201890722640602</v>
      </c>
      <c r="J51" s="2">
        <f t="shared" si="21"/>
        <v>2.027559685947768</v>
      </c>
    </row>
    <row r="52" spans="1:13">
      <c r="A52">
        <v>20</v>
      </c>
      <c r="B52" t="s">
        <v>77</v>
      </c>
      <c r="C52">
        <v>72</v>
      </c>
      <c r="D52">
        <f t="shared" si="18"/>
        <v>5184</v>
      </c>
      <c r="E52" t="s">
        <v>83</v>
      </c>
      <c r="F52">
        <v>260</v>
      </c>
      <c r="G52">
        <v>239</v>
      </c>
      <c r="H52" s="2">
        <f t="shared" si="19"/>
        <v>35.258487654320987</v>
      </c>
      <c r="I52" s="2">
        <f t="shared" si="20"/>
        <v>32.410686728395063</v>
      </c>
      <c r="J52" s="2">
        <f t="shared" si="21"/>
        <v>2.8478009259259238</v>
      </c>
    </row>
    <row r="53" spans="1:13">
      <c r="A53">
        <v>21</v>
      </c>
      <c r="B53" t="s">
        <v>80</v>
      </c>
      <c r="C53">
        <v>81</v>
      </c>
      <c r="D53">
        <f t="shared" si="18"/>
        <v>6561</v>
      </c>
      <c r="E53" t="s">
        <v>79</v>
      </c>
      <c r="F53">
        <v>305</v>
      </c>
      <c r="G53">
        <v>271</v>
      </c>
      <c r="H53" s="2">
        <f t="shared" si="19"/>
        <v>32.68023167200122</v>
      </c>
      <c r="I53" s="2">
        <f t="shared" si="20"/>
        <v>29.037189452827313</v>
      </c>
      <c r="J53" s="2">
        <f t="shared" si="21"/>
        <v>3.6430422191739069</v>
      </c>
    </row>
    <row r="54" spans="1:13">
      <c r="A54">
        <v>22</v>
      </c>
      <c r="B54" t="s">
        <v>80</v>
      </c>
      <c r="C54">
        <v>69</v>
      </c>
      <c r="D54">
        <f t="shared" si="18"/>
        <v>4761</v>
      </c>
      <c r="E54" t="s">
        <v>81</v>
      </c>
      <c r="F54">
        <v>245</v>
      </c>
      <c r="G54">
        <v>225</v>
      </c>
      <c r="H54" s="2">
        <f t="shared" si="19"/>
        <v>36.176223482461666</v>
      </c>
      <c r="I54" s="2">
        <f t="shared" si="20"/>
        <v>33.22306238185255</v>
      </c>
      <c r="J54" s="2">
        <f t="shared" si="21"/>
        <v>2.9531611006091154</v>
      </c>
    </row>
    <row r="55" spans="1:13">
      <c r="A55">
        <v>23</v>
      </c>
      <c r="B55" t="s">
        <v>77</v>
      </c>
      <c r="C55">
        <v>81</v>
      </c>
      <c r="D55">
        <f t="shared" si="18"/>
        <v>6561</v>
      </c>
      <c r="E55" t="s">
        <v>82</v>
      </c>
      <c r="F55">
        <v>305</v>
      </c>
      <c r="G55">
        <v>274</v>
      </c>
      <c r="H55" s="2">
        <f t="shared" si="19"/>
        <v>32.68023167200122</v>
      </c>
      <c r="I55" s="2">
        <f t="shared" si="20"/>
        <v>29.358634354519129</v>
      </c>
      <c r="J55" s="2">
        <f t="shared" si="21"/>
        <v>3.321597317482091</v>
      </c>
    </row>
    <row r="56" spans="1:13">
      <c r="A56">
        <v>24</v>
      </c>
      <c r="B56" t="s">
        <v>77</v>
      </c>
      <c r="C56">
        <v>79</v>
      </c>
      <c r="D56">
        <f t="shared" si="18"/>
        <v>6241</v>
      </c>
      <c r="E56" t="s">
        <v>79</v>
      </c>
      <c r="F56">
        <v>295</v>
      </c>
      <c r="G56">
        <v>259</v>
      </c>
      <c r="H56" s="2">
        <f t="shared" si="19"/>
        <v>33.22945040858837</v>
      </c>
      <c r="I56" s="2">
        <f t="shared" si="20"/>
        <v>29.174331036692838</v>
      </c>
      <c r="J56" s="2">
        <f t="shared" si="21"/>
        <v>4.0551193718955325</v>
      </c>
    </row>
    <row r="57" spans="1:13">
      <c r="A57">
        <v>25</v>
      </c>
      <c r="B57" t="s">
        <v>80</v>
      </c>
      <c r="C57">
        <v>60</v>
      </c>
      <c r="D57">
        <f t="shared" si="18"/>
        <v>3600</v>
      </c>
      <c r="E57" t="s">
        <v>83</v>
      </c>
      <c r="F57">
        <v>200</v>
      </c>
      <c r="G57">
        <v>192</v>
      </c>
      <c r="H57" s="2">
        <f t="shared" si="19"/>
        <v>39.055555555555557</v>
      </c>
      <c r="I57" s="2">
        <f t="shared" si="20"/>
        <v>37.493333333333332</v>
      </c>
      <c r="J57" s="2">
        <f t="shared" si="21"/>
        <v>1.5622222222222248</v>
      </c>
    </row>
    <row r="58" spans="1:13">
      <c r="A58">
        <v>26</v>
      </c>
      <c r="B58" t="s">
        <v>77</v>
      </c>
      <c r="C58">
        <v>67</v>
      </c>
      <c r="D58">
        <f t="shared" si="18"/>
        <v>4489</v>
      </c>
      <c r="E58" t="s">
        <v>83</v>
      </c>
      <c r="F58">
        <v>235</v>
      </c>
      <c r="G58">
        <v>218</v>
      </c>
      <c r="H58" s="2">
        <f t="shared" si="19"/>
        <v>36.802183114279352</v>
      </c>
      <c r="I58" s="2">
        <f t="shared" si="20"/>
        <v>34.13989752728893</v>
      </c>
      <c r="J58" s="2">
        <f t="shared" si="21"/>
        <v>2.6622855869904214</v>
      </c>
    </row>
    <row r="59" spans="1:13">
      <c r="A59">
        <v>27</v>
      </c>
      <c r="B59" t="s">
        <v>77</v>
      </c>
      <c r="C59">
        <v>61</v>
      </c>
      <c r="D59">
        <f t="shared" si="18"/>
        <v>3721</v>
      </c>
      <c r="E59" t="s">
        <v>78</v>
      </c>
      <c r="F59">
        <v>205</v>
      </c>
      <c r="G59">
        <v>182</v>
      </c>
      <c r="H59" s="2">
        <f t="shared" si="19"/>
        <v>38.730180059123889</v>
      </c>
      <c r="I59" s="2">
        <f t="shared" si="20"/>
        <v>34.384842784197794</v>
      </c>
      <c r="J59" s="2">
        <f t="shared" si="21"/>
        <v>4.345337274926095</v>
      </c>
    </row>
    <row r="60" spans="1:13">
      <c r="A60">
        <v>28</v>
      </c>
      <c r="B60" t="s">
        <v>77</v>
      </c>
      <c r="C60">
        <v>58</v>
      </c>
      <c r="D60">
        <f t="shared" si="18"/>
        <v>3364</v>
      </c>
      <c r="E60" t="s">
        <v>81</v>
      </c>
      <c r="F60">
        <v>194</v>
      </c>
      <c r="G60">
        <v>178</v>
      </c>
      <c r="H60" s="2">
        <f t="shared" si="19"/>
        <v>40.541617122473248</v>
      </c>
      <c r="I60" s="2">
        <f t="shared" si="20"/>
        <v>37.197978596908442</v>
      </c>
      <c r="J60" s="2">
        <f t="shared" si="21"/>
        <v>3.3436385255648062</v>
      </c>
    </row>
    <row r="61" spans="1:13">
      <c r="A61">
        <v>29</v>
      </c>
      <c r="B61" t="s">
        <v>77</v>
      </c>
      <c r="C61">
        <v>77</v>
      </c>
      <c r="D61">
        <f t="shared" si="18"/>
        <v>5929</v>
      </c>
      <c r="E61" t="s">
        <v>83</v>
      </c>
      <c r="F61">
        <v>285</v>
      </c>
      <c r="G61">
        <v>265</v>
      </c>
      <c r="H61" s="2">
        <f t="shared" si="19"/>
        <v>33.792376454714116</v>
      </c>
      <c r="I61" s="2">
        <f t="shared" si="20"/>
        <v>31.420981615786811</v>
      </c>
      <c r="J61" s="2">
        <f t="shared" si="21"/>
        <v>2.371394838927305</v>
      </c>
    </row>
    <row r="62" spans="1:13">
      <c r="A62">
        <v>30</v>
      </c>
      <c r="B62" t="s">
        <v>80</v>
      </c>
      <c r="C62">
        <v>75</v>
      </c>
      <c r="D62">
        <f t="shared" si="18"/>
        <v>5625</v>
      </c>
      <c r="E62" t="s">
        <v>78</v>
      </c>
      <c r="F62">
        <v>325</v>
      </c>
      <c r="G62">
        <v>289</v>
      </c>
      <c r="H62" s="2">
        <f t="shared" si="19"/>
        <v>40.617777777777775</v>
      </c>
      <c r="I62" s="2">
        <f t="shared" si="20"/>
        <v>36.11857777777778</v>
      </c>
      <c r="J62" s="2">
        <f t="shared" si="21"/>
        <v>4.4991999999999948</v>
      </c>
    </row>
    <row r="63" spans="1:13">
      <c r="A63">
        <v>31</v>
      </c>
      <c r="B63" t="s">
        <v>80</v>
      </c>
      <c r="C63">
        <v>75</v>
      </c>
      <c r="D63">
        <f t="shared" si="18"/>
        <v>5625</v>
      </c>
      <c r="E63" t="s">
        <v>78</v>
      </c>
      <c r="F63">
        <v>325</v>
      </c>
      <c r="G63">
        <v>292</v>
      </c>
      <c r="H63" s="2">
        <f t="shared" si="19"/>
        <v>40.617777777777775</v>
      </c>
      <c r="I63" s="2">
        <f t="shared" si="20"/>
        <v>36.493511111111111</v>
      </c>
      <c r="J63" s="2">
        <f t="shared" si="21"/>
        <v>4.1242666666666636</v>
      </c>
    </row>
    <row r="64" spans="1:13">
      <c r="A64">
        <v>32</v>
      </c>
      <c r="B64" t="s">
        <v>77</v>
      </c>
      <c r="C64">
        <v>73</v>
      </c>
      <c r="D64">
        <f t="shared" si="18"/>
        <v>5329</v>
      </c>
      <c r="E64" t="s">
        <v>79</v>
      </c>
      <c r="F64">
        <v>315</v>
      </c>
      <c r="G64">
        <v>277</v>
      </c>
      <c r="H64" s="2">
        <f t="shared" si="19"/>
        <v>41.554700694314128</v>
      </c>
      <c r="I64" s="2">
        <f t="shared" si="20"/>
        <v>36.541752674047665</v>
      </c>
      <c r="J64" s="2">
        <f t="shared" si="21"/>
        <v>5.0129480202664638</v>
      </c>
    </row>
    <row r="65" spans="1:10">
      <c r="A65">
        <v>33</v>
      </c>
      <c r="B65" t="s">
        <v>80</v>
      </c>
      <c r="C65">
        <v>72</v>
      </c>
      <c r="D65">
        <f t="shared" si="18"/>
        <v>5184</v>
      </c>
      <c r="E65" t="s">
        <v>79</v>
      </c>
      <c r="F65">
        <v>260</v>
      </c>
      <c r="G65">
        <v>231</v>
      </c>
      <c r="H65" s="2">
        <f t="shared" si="19"/>
        <v>35.258487654320987</v>
      </c>
      <c r="I65" s="2">
        <f t="shared" si="20"/>
        <v>31.325810185185187</v>
      </c>
      <c r="J65" s="2">
        <f t="shared" si="21"/>
        <v>3.9326774691358004</v>
      </c>
    </row>
    <row r="66" spans="1:10">
      <c r="A66">
        <v>34</v>
      </c>
      <c r="B66" t="s">
        <v>77</v>
      </c>
      <c r="C66">
        <v>60</v>
      </c>
      <c r="D66">
        <f t="shared" si="18"/>
        <v>3600</v>
      </c>
      <c r="E66" t="s">
        <v>79</v>
      </c>
      <c r="F66">
        <v>200</v>
      </c>
      <c r="G66">
        <v>172</v>
      </c>
      <c r="H66" s="2">
        <f t="shared" si="19"/>
        <v>39.055555555555557</v>
      </c>
      <c r="I66" s="2">
        <f t="shared" si="20"/>
        <v>33.587777777777781</v>
      </c>
      <c r="J66" s="2">
        <f t="shared" si="21"/>
        <v>5.4677777777777763</v>
      </c>
    </row>
    <row r="67" spans="1:10">
      <c r="A67">
        <v>35</v>
      </c>
      <c r="B67" t="s">
        <v>77</v>
      </c>
      <c r="C67">
        <v>64</v>
      </c>
      <c r="D67">
        <f t="shared" si="18"/>
        <v>4096</v>
      </c>
      <c r="E67" t="s">
        <v>83</v>
      </c>
      <c r="F67">
        <v>220</v>
      </c>
      <c r="G67">
        <v>202</v>
      </c>
      <c r="H67" s="2">
        <f t="shared" si="19"/>
        <v>37.7587890625</v>
      </c>
      <c r="I67" s="2">
        <f t="shared" si="20"/>
        <v>34.66943359375</v>
      </c>
      <c r="J67" s="2">
        <f t="shared" si="21"/>
        <v>3.08935546875</v>
      </c>
    </row>
    <row r="68" spans="1:10">
      <c r="A68">
        <v>36</v>
      </c>
      <c r="B68" t="s">
        <v>80</v>
      </c>
      <c r="C68">
        <v>67</v>
      </c>
      <c r="D68">
        <f t="shared" si="18"/>
        <v>4489</v>
      </c>
      <c r="E68" t="s">
        <v>78</v>
      </c>
      <c r="F68">
        <v>235</v>
      </c>
      <c r="G68">
        <v>211</v>
      </c>
      <c r="H68" s="2">
        <f t="shared" si="19"/>
        <v>36.802183114279352</v>
      </c>
      <c r="I68" s="2">
        <f t="shared" si="20"/>
        <v>33.04366228558699</v>
      </c>
      <c r="J68" s="2">
        <f t="shared" si="21"/>
        <v>3.7585208286923617</v>
      </c>
    </row>
    <row r="69" spans="1:10">
      <c r="A69">
        <v>37</v>
      </c>
      <c r="B69" t="s">
        <v>80</v>
      </c>
      <c r="C69">
        <v>70</v>
      </c>
      <c r="D69">
        <f t="shared" si="18"/>
        <v>4900</v>
      </c>
      <c r="E69" t="s">
        <v>78</v>
      </c>
      <c r="F69">
        <v>300</v>
      </c>
      <c r="G69">
        <v>270</v>
      </c>
      <c r="H69" s="2">
        <f t="shared" si="19"/>
        <v>43.04081632653061</v>
      </c>
      <c r="I69" s="2">
        <f t="shared" si="20"/>
        <v>38.736734693877551</v>
      </c>
      <c r="J69" s="2">
        <f t="shared" si="21"/>
        <v>4.3040816326530589</v>
      </c>
    </row>
    <row r="70" spans="1:10">
      <c r="A70">
        <v>38</v>
      </c>
      <c r="B70" t="s">
        <v>80</v>
      </c>
      <c r="C70">
        <v>64</v>
      </c>
      <c r="D70">
        <f t="shared" si="18"/>
        <v>4096</v>
      </c>
      <c r="E70" t="s">
        <v>82</v>
      </c>
      <c r="F70">
        <v>220</v>
      </c>
      <c r="G70">
        <v>204</v>
      </c>
      <c r="H70" s="2">
        <f t="shared" si="19"/>
        <v>37.7587890625</v>
      </c>
      <c r="I70" s="2">
        <f t="shared" si="20"/>
        <v>35.0126953125</v>
      </c>
      <c r="J70" s="2">
        <f t="shared" si="21"/>
        <v>2.74609375</v>
      </c>
    </row>
    <row r="71" spans="1:10">
      <c r="A71">
        <v>39</v>
      </c>
      <c r="B71" t="s">
        <v>77</v>
      </c>
      <c r="C71">
        <v>65</v>
      </c>
      <c r="D71">
        <f t="shared" si="18"/>
        <v>4225</v>
      </c>
      <c r="E71" t="s">
        <v>81</v>
      </c>
      <c r="F71">
        <v>225</v>
      </c>
      <c r="G71">
        <v>202</v>
      </c>
      <c r="H71" s="2">
        <f t="shared" si="19"/>
        <v>37.437869822485204</v>
      </c>
      <c r="I71" s="2">
        <f t="shared" si="20"/>
        <v>33.610887573964497</v>
      </c>
      <c r="J71" s="2">
        <f t="shared" si="21"/>
        <v>3.8269822485207072</v>
      </c>
    </row>
    <row r="72" spans="1:10">
      <c r="A72">
        <v>40</v>
      </c>
      <c r="B72" t="s">
        <v>77</v>
      </c>
      <c r="C72">
        <v>70</v>
      </c>
      <c r="D72">
        <f t="shared" si="18"/>
        <v>4900</v>
      </c>
      <c r="E72" t="s">
        <v>79</v>
      </c>
      <c r="F72">
        <v>250</v>
      </c>
      <c r="G72">
        <v>220</v>
      </c>
      <c r="H72" s="2">
        <f t="shared" si="19"/>
        <v>35.867346938775512</v>
      </c>
      <c r="I72" s="2">
        <f t="shared" si="20"/>
        <v>31.56326530612245</v>
      </c>
      <c r="J72" s="2">
        <f t="shared" si="21"/>
        <v>4.3040816326530624</v>
      </c>
    </row>
    <row r="73" spans="1:10">
      <c r="A73">
        <v>41</v>
      </c>
      <c r="B73" t="s">
        <v>80</v>
      </c>
      <c r="C73">
        <v>75</v>
      </c>
      <c r="D73">
        <f t="shared" si="18"/>
        <v>5625</v>
      </c>
      <c r="E73" t="s">
        <v>78</v>
      </c>
      <c r="F73">
        <v>275</v>
      </c>
      <c r="G73">
        <v>244</v>
      </c>
      <c r="H73" s="2">
        <f t="shared" si="19"/>
        <v>34.36888888888889</v>
      </c>
      <c r="I73" s="2">
        <f t="shared" si="20"/>
        <v>30.494577777777778</v>
      </c>
      <c r="J73" s="2">
        <f t="shared" si="21"/>
        <v>3.8743111111111119</v>
      </c>
    </row>
    <row r="74" spans="1:10">
      <c r="A74">
        <v>42</v>
      </c>
      <c r="B74" t="s">
        <v>80</v>
      </c>
      <c r="C74">
        <v>67</v>
      </c>
      <c r="D74">
        <f t="shared" si="18"/>
        <v>4489</v>
      </c>
      <c r="E74" t="s">
        <v>81</v>
      </c>
      <c r="F74">
        <v>235</v>
      </c>
      <c r="G74">
        <v>211</v>
      </c>
      <c r="H74" s="2">
        <f t="shared" si="19"/>
        <v>36.802183114279352</v>
      </c>
      <c r="I74" s="2">
        <f t="shared" si="20"/>
        <v>33.04366228558699</v>
      </c>
      <c r="J74" s="2">
        <f t="shared" si="21"/>
        <v>3.7585208286923617</v>
      </c>
    </row>
    <row r="75" spans="1:10">
      <c r="A75">
        <v>43</v>
      </c>
      <c r="B75" t="s">
        <v>80</v>
      </c>
      <c r="C75">
        <v>68</v>
      </c>
      <c r="D75">
        <f t="shared" si="18"/>
        <v>4624</v>
      </c>
      <c r="E75" t="s">
        <v>82</v>
      </c>
      <c r="F75">
        <v>240</v>
      </c>
      <c r="G75">
        <v>220</v>
      </c>
      <c r="H75" s="2">
        <f t="shared" si="19"/>
        <v>36.487889273356402</v>
      </c>
      <c r="I75" s="2">
        <f t="shared" si="20"/>
        <v>33.447231833910031</v>
      </c>
      <c r="J75" s="2">
        <f t="shared" si="21"/>
        <v>3.0406574394463703</v>
      </c>
    </row>
    <row r="76" spans="1:10">
      <c r="A76">
        <v>44</v>
      </c>
      <c r="B76" t="s">
        <v>77</v>
      </c>
      <c r="C76">
        <v>76</v>
      </c>
      <c r="D76">
        <f t="shared" si="18"/>
        <v>5776</v>
      </c>
      <c r="E76" t="s">
        <v>81</v>
      </c>
      <c r="F76">
        <v>280</v>
      </c>
      <c r="G76">
        <v>252</v>
      </c>
      <c r="H76" s="2">
        <f t="shared" si="19"/>
        <v>34.078947368421055</v>
      </c>
      <c r="I76" s="2">
        <f t="shared" si="20"/>
        <v>30.671052631578949</v>
      </c>
      <c r="J76" s="2">
        <f t="shared" si="21"/>
        <v>3.4078947368421062</v>
      </c>
    </row>
    <row r="77" spans="1:10">
      <c r="A77">
        <v>45</v>
      </c>
      <c r="B77" t="s">
        <v>77</v>
      </c>
      <c r="C77">
        <v>66</v>
      </c>
      <c r="D77">
        <f t="shared" si="18"/>
        <v>4356</v>
      </c>
      <c r="E77" t="s">
        <v>82</v>
      </c>
      <c r="F77">
        <v>230</v>
      </c>
      <c r="G77">
        <v>209</v>
      </c>
      <c r="H77" s="2">
        <f t="shared" si="19"/>
        <v>37.118916437098257</v>
      </c>
      <c r="I77" s="2">
        <f t="shared" si="20"/>
        <v>33.729797979797979</v>
      </c>
      <c r="J77" s="2">
        <f t="shared" si="21"/>
        <v>3.3891184573002775</v>
      </c>
    </row>
    <row r="78" spans="1:10">
      <c r="A78">
        <v>46</v>
      </c>
      <c r="B78" t="s">
        <v>80</v>
      </c>
      <c r="C78">
        <v>62</v>
      </c>
      <c r="D78">
        <f t="shared" si="18"/>
        <v>3844</v>
      </c>
      <c r="E78" t="s">
        <v>78</v>
      </c>
      <c r="F78">
        <v>210</v>
      </c>
      <c r="G78">
        <v>189</v>
      </c>
      <c r="H78" s="2">
        <f t="shared" si="19"/>
        <v>38.405306971904267</v>
      </c>
      <c r="I78" s="2">
        <f t="shared" si="20"/>
        <v>34.564776274713843</v>
      </c>
      <c r="J78" s="2">
        <f t="shared" si="21"/>
        <v>3.8405306971904238</v>
      </c>
    </row>
    <row r="79" spans="1:10">
      <c r="A79">
        <v>47</v>
      </c>
      <c r="B79" t="s">
        <v>77</v>
      </c>
      <c r="C79">
        <v>76</v>
      </c>
      <c r="D79">
        <f t="shared" si="18"/>
        <v>5776</v>
      </c>
      <c r="E79" t="s">
        <v>78</v>
      </c>
      <c r="F79">
        <v>280</v>
      </c>
      <c r="G79">
        <v>254</v>
      </c>
      <c r="H79" s="2">
        <f t="shared" si="19"/>
        <v>34.078947368421055</v>
      </c>
      <c r="I79" s="2">
        <f t="shared" si="20"/>
        <v>30.914473684210527</v>
      </c>
      <c r="J79" s="2">
        <f t="shared" si="21"/>
        <v>3.1644736842105274</v>
      </c>
    </row>
    <row r="80" spans="1:10">
      <c r="A80">
        <v>48</v>
      </c>
      <c r="B80" t="s">
        <v>80</v>
      </c>
      <c r="C80">
        <v>74</v>
      </c>
      <c r="D80">
        <f t="shared" si="18"/>
        <v>5476</v>
      </c>
      <c r="E80" t="s">
        <v>79</v>
      </c>
      <c r="F80">
        <v>270</v>
      </c>
      <c r="G80">
        <v>240</v>
      </c>
      <c r="H80" s="2">
        <f t="shared" si="19"/>
        <v>34.662162162162161</v>
      </c>
      <c r="I80" s="2">
        <f t="shared" si="20"/>
        <v>30.810810810810811</v>
      </c>
      <c r="J80" s="2">
        <f t="shared" si="21"/>
        <v>3.8513513513513509</v>
      </c>
    </row>
    <row r="81" spans="1:10">
      <c r="A81">
        <v>49</v>
      </c>
      <c r="B81" t="s">
        <v>80</v>
      </c>
      <c r="C81">
        <v>65</v>
      </c>
      <c r="D81">
        <f t="shared" si="18"/>
        <v>4225</v>
      </c>
      <c r="E81" t="s">
        <v>82</v>
      </c>
      <c r="F81">
        <v>225</v>
      </c>
      <c r="G81">
        <v>207</v>
      </c>
      <c r="H81" s="2">
        <f t="shared" si="19"/>
        <v>37.437869822485204</v>
      </c>
      <c r="I81" s="2">
        <f t="shared" si="20"/>
        <v>34.442840236686393</v>
      </c>
      <c r="J81" s="2">
        <f t="shared" si="21"/>
        <v>2.995029585798811</v>
      </c>
    </row>
    <row r="82" spans="1:10">
      <c r="A82">
        <v>50</v>
      </c>
      <c r="B82" t="s">
        <v>77</v>
      </c>
      <c r="C82">
        <v>63</v>
      </c>
      <c r="D82">
        <f t="shared" si="18"/>
        <v>3969</v>
      </c>
      <c r="E82" t="s">
        <v>78</v>
      </c>
      <c r="F82">
        <v>215</v>
      </c>
      <c r="G82">
        <v>187</v>
      </c>
      <c r="H82" s="2">
        <f t="shared" si="19"/>
        <v>38.081380700428319</v>
      </c>
      <c r="I82" s="2">
        <f t="shared" si="20"/>
        <v>33.121945074326028</v>
      </c>
      <c r="J82" s="2">
        <f t="shared" si="21"/>
        <v>4.9594356261022909</v>
      </c>
    </row>
    <row r="83" spans="1:10">
      <c r="A83">
        <v>51</v>
      </c>
      <c r="B83" t="s">
        <v>77</v>
      </c>
      <c r="C83">
        <v>72</v>
      </c>
      <c r="D83">
        <f t="shared" si="18"/>
        <v>5184</v>
      </c>
      <c r="E83" t="s">
        <v>78</v>
      </c>
      <c r="F83">
        <v>260</v>
      </c>
      <c r="G83">
        <v>226</v>
      </c>
      <c r="H83" s="2">
        <f t="shared" si="19"/>
        <v>35.258487654320987</v>
      </c>
      <c r="I83" s="2">
        <f t="shared" si="20"/>
        <v>30.647762345679013</v>
      </c>
      <c r="J83" s="2">
        <f t="shared" si="21"/>
        <v>4.6107253086419746</v>
      </c>
    </row>
    <row r="84" spans="1:10">
      <c r="A84">
        <v>52</v>
      </c>
      <c r="B84" t="s">
        <v>80</v>
      </c>
      <c r="C84">
        <v>75</v>
      </c>
      <c r="D84">
        <f t="shared" si="18"/>
        <v>5625</v>
      </c>
      <c r="E84" t="s">
        <v>82</v>
      </c>
      <c r="F84">
        <v>275</v>
      </c>
      <c r="G84">
        <v>258</v>
      </c>
      <c r="H84" s="2">
        <f t="shared" si="19"/>
        <v>34.36888888888889</v>
      </c>
      <c r="I84" s="2">
        <f t="shared" si="20"/>
        <v>32.244266666666668</v>
      </c>
      <c r="J84" s="2">
        <f t="shared" si="21"/>
        <v>2.1246222222222215</v>
      </c>
    </row>
    <row r="85" spans="1:10">
      <c r="A85">
        <v>53</v>
      </c>
      <c r="B85" t="s">
        <v>77</v>
      </c>
      <c r="C85">
        <v>80</v>
      </c>
      <c r="D85">
        <f t="shared" si="18"/>
        <v>6400</v>
      </c>
      <c r="E85" t="s">
        <v>82</v>
      </c>
      <c r="F85">
        <v>300</v>
      </c>
      <c r="G85">
        <v>276</v>
      </c>
      <c r="H85" s="2">
        <f t="shared" si="19"/>
        <v>32.953125</v>
      </c>
      <c r="I85" s="2">
        <f t="shared" si="20"/>
        <v>30.316875</v>
      </c>
      <c r="J85" s="2">
        <f t="shared" si="21"/>
        <v>2.6362500000000004</v>
      </c>
    </row>
    <row r="86" spans="1:10">
      <c r="A86">
        <v>54</v>
      </c>
      <c r="B86" t="s">
        <v>77</v>
      </c>
      <c r="C86">
        <v>80</v>
      </c>
      <c r="D86">
        <f t="shared" si="18"/>
        <v>6400</v>
      </c>
      <c r="E86" t="s">
        <v>83</v>
      </c>
      <c r="F86">
        <v>300</v>
      </c>
      <c r="G86">
        <v>279</v>
      </c>
      <c r="H86" s="2">
        <f t="shared" si="19"/>
        <v>32.953125</v>
      </c>
      <c r="I86" s="2">
        <f t="shared" si="20"/>
        <v>30.646406249999998</v>
      </c>
      <c r="J86" s="2">
        <f t="shared" si="21"/>
        <v>2.3067187500000017</v>
      </c>
    </row>
    <row r="87" spans="1:10">
      <c r="A87">
        <v>55</v>
      </c>
      <c r="B87" t="s">
        <v>77</v>
      </c>
      <c r="C87">
        <v>56</v>
      </c>
      <c r="D87">
        <f t="shared" si="18"/>
        <v>3136</v>
      </c>
      <c r="E87" t="s">
        <v>81</v>
      </c>
      <c r="F87">
        <v>188</v>
      </c>
      <c r="G87">
        <v>172</v>
      </c>
      <c r="H87" s="2">
        <f t="shared" si="19"/>
        <v>42.144132653061227</v>
      </c>
      <c r="I87" s="2">
        <f t="shared" si="20"/>
        <v>38.557397959183675</v>
      </c>
      <c r="J87" s="2">
        <f t="shared" si="21"/>
        <v>3.5867346938775526</v>
      </c>
    </row>
    <row r="88" spans="1:10">
      <c r="A88">
        <v>56</v>
      </c>
      <c r="B88" t="s">
        <v>77</v>
      </c>
      <c r="C88">
        <v>60</v>
      </c>
      <c r="D88">
        <f t="shared" si="18"/>
        <v>3600</v>
      </c>
      <c r="E88" t="s">
        <v>79</v>
      </c>
      <c r="F88">
        <v>200</v>
      </c>
      <c r="G88">
        <v>174</v>
      </c>
      <c r="H88" s="2">
        <f t="shared" si="19"/>
        <v>39.055555555555557</v>
      </c>
      <c r="I88" s="2">
        <f t="shared" si="20"/>
        <v>33.978333333333332</v>
      </c>
      <c r="J88" s="2">
        <f t="shared" si="21"/>
        <v>5.0772222222222254</v>
      </c>
    </row>
    <row r="89" spans="1:10">
      <c r="A89">
        <v>57</v>
      </c>
      <c r="B89" t="s">
        <v>80</v>
      </c>
      <c r="C89">
        <v>66</v>
      </c>
      <c r="D89">
        <f t="shared" si="18"/>
        <v>4356</v>
      </c>
      <c r="E89" t="s">
        <v>81</v>
      </c>
      <c r="F89">
        <v>230</v>
      </c>
      <c r="G89">
        <v>207</v>
      </c>
      <c r="H89" s="2">
        <f t="shared" si="19"/>
        <v>37.118916437098257</v>
      </c>
      <c r="I89" s="2">
        <f t="shared" si="20"/>
        <v>33.40702479338843</v>
      </c>
      <c r="J89" s="2">
        <f t="shared" si="21"/>
        <v>3.7118916437098264</v>
      </c>
    </row>
    <row r="90" spans="1:10">
      <c r="A90">
        <v>58</v>
      </c>
      <c r="B90" t="s">
        <v>80</v>
      </c>
      <c r="C90">
        <v>62</v>
      </c>
      <c r="D90">
        <f t="shared" si="18"/>
        <v>3844</v>
      </c>
      <c r="E90" t="s">
        <v>78</v>
      </c>
      <c r="F90">
        <v>210</v>
      </c>
      <c r="G90">
        <v>184</v>
      </c>
      <c r="H90" s="2">
        <f t="shared" si="19"/>
        <v>38.405306971904267</v>
      </c>
      <c r="I90" s="2">
        <f t="shared" si="20"/>
        <v>33.650364203954211</v>
      </c>
      <c r="J90" s="2">
        <f t="shared" si="21"/>
        <v>4.7549427679500553</v>
      </c>
    </row>
    <row r="91" spans="1:10">
      <c r="A91">
        <v>59</v>
      </c>
      <c r="B91" t="s">
        <v>77</v>
      </c>
      <c r="C91">
        <v>81</v>
      </c>
      <c r="D91">
        <f t="shared" si="18"/>
        <v>6561</v>
      </c>
      <c r="E91" t="s">
        <v>78</v>
      </c>
      <c r="F91">
        <v>305</v>
      </c>
      <c r="G91">
        <v>274</v>
      </c>
      <c r="H91" s="2">
        <f t="shared" si="19"/>
        <v>32.68023167200122</v>
      </c>
      <c r="I91" s="2">
        <f t="shared" si="20"/>
        <v>29.358634354519129</v>
      </c>
      <c r="J91" s="2">
        <f t="shared" si="21"/>
        <v>3.321597317482091</v>
      </c>
    </row>
    <row r="92" spans="1:10">
      <c r="A92">
        <v>60</v>
      </c>
      <c r="B92" t="s">
        <v>80</v>
      </c>
      <c r="C92">
        <v>79</v>
      </c>
      <c r="D92">
        <f t="shared" si="18"/>
        <v>6241</v>
      </c>
      <c r="E92" t="s">
        <v>82</v>
      </c>
      <c r="F92">
        <v>295</v>
      </c>
      <c r="G92">
        <v>274</v>
      </c>
      <c r="H92" s="2">
        <f t="shared" si="19"/>
        <v>33.22945040858837</v>
      </c>
      <c r="I92" s="2">
        <f t="shared" si="20"/>
        <v>30.863964108315976</v>
      </c>
      <c r="J92" s="2">
        <f t="shared" si="21"/>
        <v>2.3654863002723943</v>
      </c>
    </row>
    <row r="93" spans="1:10">
      <c r="A93">
        <v>61</v>
      </c>
      <c r="B93" t="s">
        <v>77</v>
      </c>
      <c r="C93">
        <v>62</v>
      </c>
      <c r="D93">
        <f t="shared" si="18"/>
        <v>3844</v>
      </c>
      <c r="E93" t="s">
        <v>81</v>
      </c>
      <c r="F93">
        <v>210</v>
      </c>
      <c r="G93">
        <v>193</v>
      </c>
      <c r="H93" s="2">
        <f t="shared" si="19"/>
        <v>38.405306971904267</v>
      </c>
      <c r="I93" s="2">
        <f t="shared" si="20"/>
        <v>35.296305931321541</v>
      </c>
      <c r="J93" s="2">
        <f t="shared" si="21"/>
        <v>3.1090010405827258</v>
      </c>
    </row>
    <row r="94" spans="1:10">
      <c r="A94">
        <v>62</v>
      </c>
      <c r="B94" t="s">
        <v>77</v>
      </c>
      <c r="C94">
        <v>81</v>
      </c>
      <c r="D94">
        <f t="shared" si="18"/>
        <v>6561</v>
      </c>
      <c r="E94" t="s">
        <v>82</v>
      </c>
      <c r="F94">
        <v>305</v>
      </c>
      <c r="G94">
        <v>283</v>
      </c>
      <c r="H94" s="2">
        <f t="shared" si="19"/>
        <v>32.68023167200122</v>
      </c>
      <c r="I94" s="2">
        <f t="shared" si="20"/>
        <v>30.322969059594573</v>
      </c>
      <c r="J94" s="2">
        <f t="shared" si="21"/>
        <v>2.3572626124066467</v>
      </c>
    </row>
    <row r="95" spans="1:10">
      <c r="A95">
        <v>63</v>
      </c>
      <c r="B95" t="s">
        <v>80</v>
      </c>
      <c r="C95">
        <v>71</v>
      </c>
      <c r="D95">
        <f t="shared" si="18"/>
        <v>5041</v>
      </c>
      <c r="E95" t="s">
        <v>82</v>
      </c>
      <c r="F95">
        <v>255</v>
      </c>
      <c r="G95">
        <v>232</v>
      </c>
      <c r="H95" s="2">
        <f t="shared" si="19"/>
        <v>35.561396548303911</v>
      </c>
      <c r="I95" s="2">
        <f t="shared" si="20"/>
        <v>32.353898036103949</v>
      </c>
      <c r="J95" s="2">
        <f t="shared" si="21"/>
        <v>3.2074985121999617</v>
      </c>
    </row>
    <row r="96" spans="1:10">
      <c r="A96">
        <v>64</v>
      </c>
      <c r="B96" t="s">
        <v>80</v>
      </c>
      <c r="C96">
        <v>81</v>
      </c>
      <c r="D96">
        <f t="shared" si="18"/>
        <v>6561</v>
      </c>
      <c r="E96" t="s">
        <v>82</v>
      </c>
      <c r="F96">
        <v>305</v>
      </c>
      <c r="G96">
        <v>283</v>
      </c>
      <c r="H96" s="2">
        <f t="shared" si="19"/>
        <v>32.68023167200122</v>
      </c>
      <c r="I96" s="2">
        <f t="shared" si="20"/>
        <v>30.322969059594573</v>
      </c>
      <c r="J96" s="2">
        <f t="shared" si="21"/>
        <v>2.3572626124066467</v>
      </c>
    </row>
    <row r="97" spans="1:10">
      <c r="A97">
        <v>65</v>
      </c>
      <c r="B97" t="s">
        <v>80</v>
      </c>
      <c r="C97">
        <v>79</v>
      </c>
      <c r="D97">
        <f t="shared" si="18"/>
        <v>6241</v>
      </c>
      <c r="E97" t="s">
        <v>82</v>
      </c>
      <c r="F97">
        <v>295</v>
      </c>
      <c r="G97">
        <v>268</v>
      </c>
      <c r="H97" s="2">
        <f t="shared" si="19"/>
        <v>33.22945040858837</v>
      </c>
      <c r="I97" s="2">
        <f t="shared" si="20"/>
        <v>30.18811087966672</v>
      </c>
      <c r="J97" s="2">
        <f t="shared" si="21"/>
        <v>3.0413395289216503</v>
      </c>
    </row>
    <row r="98" spans="1:10">
      <c r="A98">
        <v>66</v>
      </c>
      <c r="B98" t="s">
        <v>77</v>
      </c>
      <c r="C98">
        <v>73</v>
      </c>
      <c r="D98">
        <f t="shared" ref="D98:D161" si="22">C98^2</f>
        <v>5329</v>
      </c>
      <c r="E98" t="s">
        <v>83</v>
      </c>
      <c r="F98">
        <v>265</v>
      </c>
      <c r="G98">
        <v>243</v>
      </c>
      <c r="H98" s="2">
        <f t="shared" ref="H98:H161" si="23">F98*703/D98</f>
        <v>34.958716457121412</v>
      </c>
      <c r="I98" s="2">
        <f t="shared" ref="I98:I161" si="24">G98*703/D98</f>
        <v>32.056483392756611</v>
      </c>
      <c r="J98" s="2">
        <f t="shared" ref="J98:J161" si="25">H98-I98</f>
        <v>2.9022330643648004</v>
      </c>
    </row>
    <row r="99" spans="1:10">
      <c r="A99">
        <v>67</v>
      </c>
      <c r="B99" t="s">
        <v>77</v>
      </c>
      <c r="C99">
        <v>67</v>
      </c>
      <c r="D99">
        <f t="shared" si="22"/>
        <v>4489</v>
      </c>
      <c r="E99" t="s">
        <v>81</v>
      </c>
      <c r="F99">
        <v>235</v>
      </c>
      <c r="G99">
        <v>211</v>
      </c>
      <c r="H99" s="2">
        <f t="shared" si="23"/>
        <v>36.802183114279352</v>
      </c>
      <c r="I99" s="2">
        <f t="shared" si="24"/>
        <v>33.04366228558699</v>
      </c>
      <c r="J99" s="2">
        <f t="shared" si="25"/>
        <v>3.7585208286923617</v>
      </c>
    </row>
    <row r="100" spans="1:10">
      <c r="A100">
        <v>68</v>
      </c>
      <c r="B100" t="s">
        <v>80</v>
      </c>
      <c r="C100">
        <v>73</v>
      </c>
      <c r="D100">
        <f t="shared" si="22"/>
        <v>5329</v>
      </c>
      <c r="E100" t="s">
        <v>78</v>
      </c>
      <c r="F100">
        <v>265</v>
      </c>
      <c r="G100">
        <v>238</v>
      </c>
      <c r="H100" s="2">
        <f t="shared" si="23"/>
        <v>34.958716457121412</v>
      </c>
      <c r="I100" s="2">
        <f t="shared" si="24"/>
        <v>31.396884969037345</v>
      </c>
      <c r="J100" s="2">
        <f t="shared" si="25"/>
        <v>3.5618314880840671</v>
      </c>
    </row>
    <row r="101" spans="1:10">
      <c r="A101">
        <v>69</v>
      </c>
      <c r="B101" t="s">
        <v>80</v>
      </c>
      <c r="C101">
        <v>71</v>
      </c>
      <c r="D101">
        <f t="shared" si="22"/>
        <v>5041</v>
      </c>
      <c r="E101" t="s">
        <v>81</v>
      </c>
      <c r="F101">
        <v>255</v>
      </c>
      <c r="G101">
        <v>229</v>
      </c>
      <c r="H101" s="2">
        <f t="shared" si="23"/>
        <v>35.561396548303911</v>
      </c>
      <c r="I101" s="2">
        <f t="shared" si="24"/>
        <v>31.93552866494743</v>
      </c>
      <c r="J101" s="2">
        <f t="shared" si="25"/>
        <v>3.6258678833564808</v>
      </c>
    </row>
    <row r="102" spans="1:10">
      <c r="A102">
        <v>70</v>
      </c>
      <c r="B102" t="s">
        <v>80</v>
      </c>
      <c r="C102">
        <v>62</v>
      </c>
      <c r="D102">
        <f t="shared" si="22"/>
        <v>3844</v>
      </c>
      <c r="E102" t="s">
        <v>81</v>
      </c>
      <c r="F102">
        <v>210</v>
      </c>
      <c r="G102">
        <v>186</v>
      </c>
      <c r="H102" s="2">
        <f t="shared" si="23"/>
        <v>38.405306971904267</v>
      </c>
      <c r="I102" s="2">
        <f t="shared" si="24"/>
        <v>34.016129032258064</v>
      </c>
      <c r="J102" s="2">
        <f t="shared" si="25"/>
        <v>4.3891779396462027</v>
      </c>
    </row>
    <row r="103" spans="1:10">
      <c r="A103">
        <v>71</v>
      </c>
      <c r="B103" t="s">
        <v>77</v>
      </c>
      <c r="C103">
        <v>78</v>
      </c>
      <c r="D103">
        <f t="shared" si="22"/>
        <v>6084</v>
      </c>
      <c r="E103" t="s">
        <v>83</v>
      </c>
      <c r="F103">
        <v>290</v>
      </c>
      <c r="G103">
        <v>266</v>
      </c>
      <c r="H103" s="2">
        <f t="shared" si="23"/>
        <v>33.50920447074293</v>
      </c>
      <c r="I103" s="2">
        <f t="shared" si="24"/>
        <v>30.736028928336619</v>
      </c>
      <c r="J103" s="2">
        <f t="shared" si="25"/>
        <v>2.7731755424063103</v>
      </c>
    </row>
    <row r="104" spans="1:10">
      <c r="A104">
        <v>72</v>
      </c>
      <c r="B104" t="s">
        <v>77</v>
      </c>
      <c r="C104">
        <v>79</v>
      </c>
      <c r="D104">
        <f t="shared" si="22"/>
        <v>6241</v>
      </c>
      <c r="E104" t="s">
        <v>78</v>
      </c>
      <c r="F104">
        <v>295</v>
      </c>
      <c r="G104">
        <v>256</v>
      </c>
      <c r="H104" s="2">
        <f t="shared" si="23"/>
        <v>33.22945040858837</v>
      </c>
      <c r="I104" s="2">
        <f t="shared" si="24"/>
        <v>28.836404422368211</v>
      </c>
      <c r="J104" s="2">
        <f t="shared" si="25"/>
        <v>4.3930459862201587</v>
      </c>
    </row>
    <row r="105" spans="1:10">
      <c r="A105">
        <v>73</v>
      </c>
      <c r="B105" t="s">
        <v>80</v>
      </c>
      <c r="C105">
        <v>75</v>
      </c>
      <c r="D105">
        <f t="shared" si="22"/>
        <v>5625</v>
      </c>
      <c r="E105" t="s">
        <v>79</v>
      </c>
      <c r="F105">
        <v>275</v>
      </c>
      <c r="G105">
        <v>242</v>
      </c>
      <c r="H105" s="2">
        <f t="shared" si="23"/>
        <v>34.36888888888889</v>
      </c>
      <c r="I105" s="2">
        <f t="shared" si="24"/>
        <v>30.244622222222223</v>
      </c>
      <c r="J105" s="2">
        <f t="shared" si="25"/>
        <v>4.1242666666666672</v>
      </c>
    </row>
    <row r="106" spans="1:10">
      <c r="A106">
        <v>74</v>
      </c>
      <c r="B106" t="s">
        <v>77</v>
      </c>
      <c r="C106">
        <v>56</v>
      </c>
      <c r="D106">
        <f t="shared" si="22"/>
        <v>3136</v>
      </c>
      <c r="E106" t="s">
        <v>82</v>
      </c>
      <c r="F106">
        <v>188</v>
      </c>
      <c r="G106">
        <v>176</v>
      </c>
      <c r="H106" s="2">
        <f t="shared" si="23"/>
        <v>42.144132653061227</v>
      </c>
      <c r="I106" s="2">
        <f t="shared" si="24"/>
        <v>39.454081632653065</v>
      </c>
      <c r="J106" s="2">
        <f t="shared" si="25"/>
        <v>2.6900510204081627</v>
      </c>
    </row>
    <row r="107" spans="1:10">
      <c r="A107">
        <v>75</v>
      </c>
      <c r="B107" t="s">
        <v>80</v>
      </c>
      <c r="C107">
        <v>56</v>
      </c>
      <c r="D107">
        <f t="shared" si="22"/>
        <v>3136</v>
      </c>
      <c r="E107" t="s">
        <v>82</v>
      </c>
      <c r="F107">
        <v>188</v>
      </c>
      <c r="G107">
        <v>171</v>
      </c>
      <c r="H107" s="2">
        <f t="shared" si="23"/>
        <v>42.144132653061227</v>
      </c>
      <c r="I107" s="2">
        <f t="shared" si="24"/>
        <v>38.333227040816325</v>
      </c>
      <c r="J107" s="2">
        <f t="shared" si="25"/>
        <v>3.8109056122449019</v>
      </c>
    </row>
    <row r="108" spans="1:10">
      <c r="A108">
        <v>76</v>
      </c>
      <c r="B108" t="s">
        <v>80</v>
      </c>
      <c r="C108">
        <v>56</v>
      </c>
      <c r="D108">
        <f t="shared" si="22"/>
        <v>3136</v>
      </c>
      <c r="E108" t="s">
        <v>79</v>
      </c>
      <c r="F108">
        <v>188</v>
      </c>
      <c r="G108">
        <v>167</v>
      </c>
      <c r="H108" s="2">
        <f t="shared" si="23"/>
        <v>42.144132653061227</v>
      </c>
      <c r="I108" s="2">
        <f t="shared" si="24"/>
        <v>37.436543367346935</v>
      </c>
      <c r="J108" s="2">
        <f t="shared" si="25"/>
        <v>4.7075892857142918</v>
      </c>
    </row>
    <row r="109" spans="1:10">
      <c r="A109">
        <v>77</v>
      </c>
      <c r="B109" t="s">
        <v>77</v>
      </c>
      <c r="C109">
        <v>77</v>
      </c>
      <c r="D109">
        <f t="shared" si="22"/>
        <v>5929</v>
      </c>
      <c r="E109" t="s">
        <v>82</v>
      </c>
      <c r="F109">
        <v>285</v>
      </c>
      <c r="G109">
        <v>259</v>
      </c>
      <c r="H109" s="2">
        <f t="shared" si="23"/>
        <v>33.792376454714116</v>
      </c>
      <c r="I109" s="2">
        <f t="shared" si="24"/>
        <v>30.709563164108619</v>
      </c>
      <c r="J109" s="2">
        <f t="shared" si="25"/>
        <v>3.0828132906054968</v>
      </c>
    </row>
    <row r="110" spans="1:10">
      <c r="A110">
        <v>78</v>
      </c>
      <c r="B110" t="s">
        <v>77</v>
      </c>
      <c r="C110">
        <v>62</v>
      </c>
      <c r="D110">
        <f t="shared" si="22"/>
        <v>3844</v>
      </c>
      <c r="E110" t="s">
        <v>78</v>
      </c>
      <c r="F110">
        <v>210</v>
      </c>
      <c r="G110">
        <v>182</v>
      </c>
      <c r="H110" s="2">
        <f t="shared" si="23"/>
        <v>38.405306971904267</v>
      </c>
      <c r="I110" s="2">
        <f t="shared" si="24"/>
        <v>33.284599375650366</v>
      </c>
      <c r="J110" s="2">
        <f t="shared" si="25"/>
        <v>5.1207075962539008</v>
      </c>
    </row>
    <row r="111" spans="1:10">
      <c r="A111">
        <v>79</v>
      </c>
      <c r="B111" t="s">
        <v>80</v>
      </c>
      <c r="C111">
        <v>84</v>
      </c>
      <c r="D111">
        <f t="shared" si="22"/>
        <v>7056</v>
      </c>
      <c r="E111" t="s">
        <v>82</v>
      </c>
      <c r="F111">
        <v>320</v>
      </c>
      <c r="G111">
        <v>291</v>
      </c>
      <c r="H111" s="2">
        <f t="shared" si="23"/>
        <v>31.882086167800452</v>
      </c>
      <c r="I111" s="2">
        <f t="shared" si="24"/>
        <v>28.992772108843539</v>
      </c>
      <c r="J111" s="2">
        <f t="shared" si="25"/>
        <v>2.8893140589569128</v>
      </c>
    </row>
    <row r="112" spans="1:10">
      <c r="A112">
        <v>80</v>
      </c>
      <c r="B112" t="s">
        <v>77</v>
      </c>
      <c r="C112">
        <v>67</v>
      </c>
      <c r="D112">
        <f t="shared" si="22"/>
        <v>4489</v>
      </c>
      <c r="E112" t="s">
        <v>78</v>
      </c>
      <c r="F112">
        <v>235</v>
      </c>
      <c r="G112">
        <v>209</v>
      </c>
      <c r="H112" s="2">
        <f t="shared" si="23"/>
        <v>36.802183114279352</v>
      </c>
      <c r="I112" s="2">
        <f t="shared" si="24"/>
        <v>32.730452216529294</v>
      </c>
      <c r="J112" s="2">
        <f t="shared" si="25"/>
        <v>4.0717308977500579</v>
      </c>
    </row>
    <row r="113" spans="1:10">
      <c r="A113">
        <v>81</v>
      </c>
      <c r="B113" t="s">
        <v>77</v>
      </c>
      <c r="C113">
        <v>64</v>
      </c>
      <c r="D113">
        <f t="shared" si="22"/>
        <v>4096</v>
      </c>
      <c r="E113" t="s">
        <v>78</v>
      </c>
      <c r="F113">
        <v>220</v>
      </c>
      <c r="G113">
        <v>198</v>
      </c>
      <c r="H113" s="2">
        <f t="shared" si="23"/>
        <v>37.7587890625</v>
      </c>
      <c r="I113" s="2">
        <f t="shared" si="24"/>
        <v>33.98291015625</v>
      </c>
      <c r="J113" s="2">
        <f t="shared" si="25"/>
        <v>3.77587890625</v>
      </c>
    </row>
    <row r="114" spans="1:10">
      <c r="A114">
        <v>82</v>
      </c>
      <c r="B114" t="s">
        <v>77</v>
      </c>
      <c r="C114">
        <v>81</v>
      </c>
      <c r="D114">
        <f t="shared" si="22"/>
        <v>6561</v>
      </c>
      <c r="E114" t="s">
        <v>83</v>
      </c>
      <c r="F114">
        <v>305</v>
      </c>
      <c r="G114">
        <v>289</v>
      </c>
      <c r="H114" s="2">
        <f t="shared" si="23"/>
        <v>32.68023167200122</v>
      </c>
      <c r="I114" s="2">
        <f t="shared" si="24"/>
        <v>30.965858862978205</v>
      </c>
      <c r="J114" s="2">
        <f t="shared" si="25"/>
        <v>1.7143728090230148</v>
      </c>
    </row>
    <row r="115" spans="1:10">
      <c r="A115">
        <v>83</v>
      </c>
      <c r="B115" t="s">
        <v>77</v>
      </c>
      <c r="C115">
        <v>72</v>
      </c>
      <c r="D115">
        <f t="shared" si="22"/>
        <v>5184</v>
      </c>
      <c r="E115" t="s">
        <v>83</v>
      </c>
      <c r="F115">
        <v>260</v>
      </c>
      <c r="G115">
        <v>247</v>
      </c>
      <c r="H115" s="2">
        <f t="shared" si="23"/>
        <v>35.258487654320987</v>
      </c>
      <c r="I115" s="2">
        <f t="shared" si="24"/>
        <v>33.495563271604937</v>
      </c>
      <c r="J115" s="2">
        <f t="shared" si="25"/>
        <v>1.7629243827160508</v>
      </c>
    </row>
    <row r="116" spans="1:10">
      <c r="A116">
        <v>84</v>
      </c>
      <c r="B116" t="s">
        <v>80</v>
      </c>
      <c r="C116">
        <v>60</v>
      </c>
      <c r="D116">
        <f t="shared" si="22"/>
        <v>3600</v>
      </c>
      <c r="E116" t="s">
        <v>83</v>
      </c>
      <c r="F116">
        <v>200</v>
      </c>
      <c r="G116">
        <v>186</v>
      </c>
      <c r="H116" s="2">
        <f t="shared" si="23"/>
        <v>39.055555555555557</v>
      </c>
      <c r="I116" s="2">
        <f t="shared" si="24"/>
        <v>36.321666666666665</v>
      </c>
      <c r="J116" s="2">
        <f t="shared" si="25"/>
        <v>2.7338888888888917</v>
      </c>
    </row>
    <row r="117" spans="1:10">
      <c r="A117">
        <v>85</v>
      </c>
      <c r="B117" t="s">
        <v>80</v>
      </c>
      <c r="C117">
        <v>60</v>
      </c>
      <c r="D117">
        <f t="shared" si="22"/>
        <v>3600</v>
      </c>
      <c r="E117" t="s">
        <v>81</v>
      </c>
      <c r="F117">
        <v>200</v>
      </c>
      <c r="G117">
        <v>184</v>
      </c>
      <c r="H117" s="2">
        <f t="shared" si="23"/>
        <v>39.055555555555557</v>
      </c>
      <c r="I117" s="2">
        <f t="shared" si="24"/>
        <v>35.931111111111115</v>
      </c>
      <c r="J117" s="2">
        <f t="shared" si="25"/>
        <v>3.1244444444444426</v>
      </c>
    </row>
    <row r="118" spans="1:10">
      <c r="A118">
        <v>86</v>
      </c>
      <c r="B118" t="s">
        <v>77</v>
      </c>
      <c r="C118">
        <v>74</v>
      </c>
      <c r="D118">
        <f t="shared" si="22"/>
        <v>5476</v>
      </c>
      <c r="E118" t="s">
        <v>81</v>
      </c>
      <c r="F118">
        <v>270</v>
      </c>
      <c r="G118">
        <v>243</v>
      </c>
      <c r="H118" s="2">
        <f t="shared" si="23"/>
        <v>34.662162162162161</v>
      </c>
      <c r="I118" s="2">
        <f t="shared" si="24"/>
        <v>31.195945945945947</v>
      </c>
      <c r="J118" s="2">
        <f t="shared" si="25"/>
        <v>3.466216216216214</v>
      </c>
    </row>
    <row r="119" spans="1:10">
      <c r="A119">
        <v>87</v>
      </c>
      <c r="B119" t="s">
        <v>80</v>
      </c>
      <c r="C119">
        <v>78</v>
      </c>
      <c r="D119">
        <f t="shared" si="22"/>
        <v>6084</v>
      </c>
      <c r="E119" t="s">
        <v>78</v>
      </c>
      <c r="F119">
        <v>290</v>
      </c>
      <c r="G119">
        <v>263</v>
      </c>
      <c r="H119" s="2">
        <f t="shared" si="23"/>
        <v>33.50920447074293</v>
      </c>
      <c r="I119" s="2">
        <f t="shared" si="24"/>
        <v>30.389381985535831</v>
      </c>
      <c r="J119" s="2">
        <f t="shared" si="25"/>
        <v>3.1198224852070986</v>
      </c>
    </row>
    <row r="120" spans="1:10">
      <c r="A120">
        <v>88</v>
      </c>
      <c r="B120" t="s">
        <v>77</v>
      </c>
      <c r="C120">
        <v>77</v>
      </c>
      <c r="D120">
        <f t="shared" si="22"/>
        <v>5929</v>
      </c>
      <c r="E120" t="s">
        <v>78</v>
      </c>
      <c r="F120">
        <v>285</v>
      </c>
      <c r="G120">
        <v>256</v>
      </c>
      <c r="H120" s="2">
        <f t="shared" si="23"/>
        <v>33.792376454714116</v>
      </c>
      <c r="I120" s="2">
        <f t="shared" si="24"/>
        <v>30.353853938269523</v>
      </c>
      <c r="J120" s="2">
        <f t="shared" si="25"/>
        <v>3.4385225164445927</v>
      </c>
    </row>
    <row r="121" spans="1:10">
      <c r="A121">
        <v>89</v>
      </c>
      <c r="B121" t="s">
        <v>77</v>
      </c>
      <c r="C121">
        <v>84</v>
      </c>
      <c r="D121">
        <f t="shared" si="22"/>
        <v>7056</v>
      </c>
      <c r="E121" t="s">
        <v>79</v>
      </c>
      <c r="F121">
        <v>320</v>
      </c>
      <c r="G121">
        <v>275</v>
      </c>
      <c r="H121" s="2">
        <f t="shared" si="23"/>
        <v>31.882086167800452</v>
      </c>
      <c r="I121" s="2">
        <f t="shared" si="24"/>
        <v>27.398667800453516</v>
      </c>
      <c r="J121" s="2">
        <f t="shared" si="25"/>
        <v>4.4834183673469354</v>
      </c>
    </row>
    <row r="122" spans="1:10">
      <c r="A122">
        <v>90</v>
      </c>
      <c r="B122" t="s">
        <v>80</v>
      </c>
      <c r="C122">
        <v>74</v>
      </c>
      <c r="D122">
        <f t="shared" si="22"/>
        <v>5476</v>
      </c>
      <c r="E122" t="s">
        <v>82</v>
      </c>
      <c r="F122">
        <v>270</v>
      </c>
      <c r="G122">
        <v>251</v>
      </c>
      <c r="H122" s="2">
        <f t="shared" si="23"/>
        <v>34.662162162162161</v>
      </c>
      <c r="I122" s="2">
        <f t="shared" si="24"/>
        <v>32.222972972972975</v>
      </c>
      <c r="J122" s="2">
        <f t="shared" si="25"/>
        <v>2.4391891891891859</v>
      </c>
    </row>
    <row r="123" spans="1:10">
      <c r="A123">
        <v>91</v>
      </c>
      <c r="B123" t="s">
        <v>80</v>
      </c>
      <c r="C123">
        <v>62</v>
      </c>
      <c r="D123">
        <f t="shared" si="22"/>
        <v>3844</v>
      </c>
      <c r="E123" t="s">
        <v>82</v>
      </c>
      <c r="F123">
        <v>210</v>
      </c>
      <c r="G123">
        <v>197</v>
      </c>
      <c r="H123" s="2">
        <f t="shared" si="23"/>
        <v>38.405306971904267</v>
      </c>
      <c r="I123" s="2">
        <f t="shared" si="24"/>
        <v>36.027835587929239</v>
      </c>
      <c r="J123" s="2">
        <f t="shared" si="25"/>
        <v>2.3774713839750277</v>
      </c>
    </row>
    <row r="124" spans="1:10">
      <c r="A124">
        <v>92</v>
      </c>
      <c r="B124" t="s">
        <v>80</v>
      </c>
      <c r="C124">
        <v>81</v>
      </c>
      <c r="D124">
        <f t="shared" si="22"/>
        <v>6561</v>
      </c>
      <c r="E124" t="s">
        <v>78</v>
      </c>
      <c r="F124">
        <v>305</v>
      </c>
      <c r="G124">
        <v>271</v>
      </c>
      <c r="H124" s="2">
        <f t="shared" si="23"/>
        <v>32.68023167200122</v>
      </c>
      <c r="I124" s="2">
        <f t="shared" si="24"/>
        <v>29.037189452827313</v>
      </c>
      <c r="J124" s="2">
        <f t="shared" si="25"/>
        <v>3.6430422191739069</v>
      </c>
    </row>
    <row r="125" spans="1:10">
      <c r="A125">
        <v>93</v>
      </c>
      <c r="B125" t="s">
        <v>77</v>
      </c>
      <c r="C125">
        <v>79</v>
      </c>
      <c r="D125">
        <f t="shared" si="22"/>
        <v>6241</v>
      </c>
      <c r="E125" t="s">
        <v>79</v>
      </c>
      <c r="F125">
        <v>295</v>
      </c>
      <c r="G125">
        <v>262</v>
      </c>
      <c r="H125" s="2">
        <f t="shared" si="23"/>
        <v>33.22945040858837</v>
      </c>
      <c r="I125" s="2">
        <f t="shared" si="24"/>
        <v>29.512257651017464</v>
      </c>
      <c r="J125" s="2">
        <f t="shared" si="25"/>
        <v>3.7171927575709063</v>
      </c>
    </row>
    <row r="126" spans="1:10">
      <c r="A126">
        <v>94</v>
      </c>
      <c r="B126" t="s">
        <v>77</v>
      </c>
      <c r="C126">
        <v>81</v>
      </c>
      <c r="D126">
        <f t="shared" si="22"/>
        <v>6561</v>
      </c>
      <c r="E126" t="s">
        <v>81</v>
      </c>
      <c r="F126">
        <v>305</v>
      </c>
      <c r="G126">
        <v>280</v>
      </c>
      <c r="H126" s="2">
        <f t="shared" si="23"/>
        <v>32.68023167200122</v>
      </c>
      <c r="I126" s="2">
        <f t="shared" si="24"/>
        <v>30.001524157902757</v>
      </c>
      <c r="J126" s="2">
        <f t="shared" si="25"/>
        <v>2.6787075140984626</v>
      </c>
    </row>
    <row r="127" spans="1:10">
      <c r="A127">
        <v>95</v>
      </c>
      <c r="B127" t="s">
        <v>77</v>
      </c>
      <c r="C127">
        <v>81</v>
      </c>
      <c r="D127">
        <f t="shared" si="22"/>
        <v>6561</v>
      </c>
      <c r="E127" t="s">
        <v>82</v>
      </c>
      <c r="F127">
        <v>305</v>
      </c>
      <c r="G127">
        <v>277</v>
      </c>
      <c r="H127" s="2">
        <f t="shared" si="23"/>
        <v>32.68023167200122</v>
      </c>
      <c r="I127" s="2">
        <f t="shared" si="24"/>
        <v>29.680079256210945</v>
      </c>
      <c r="J127" s="2">
        <f t="shared" si="25"/>
        <v>3.000152415790275</v>
      </c>
    </row>
    <row r="128" spans="1:10">
      <c r="A128">
        <v>96</v>
      </c>
      <c r="B128" t="s">
        <v>77</v>
      </c>
      <c r="C128">
        <v>85</v>
      </c>
      <c r="D128">
        <f t="shared" si="22"/>
        <v>7225</v>
      </c>
      <c r="E128" t="s">
        <v>83</v>
      </c>
      <c r="F128">
        <v>325</v>
      </c>
      <c r="G128">
        <v>302</v>
      </c>
      <c r="H128" s="2">
        <f t="shared" si="23"/>
        <v>31.622837370242216</v>
      </c>
      <c r="I128" s="2">
        <f t="shared" si="24"/>
        <v>29.384913494809688</v>
      </c>
      <c r="J128" s="2">
        <f t="shared" si="25"/>
        <v>2.2379238754325286</v>
      </c>
    </row>
    <row r="129" spans="1:10">
      <c r="A129">
        <v>97</v>
      </c>
      <c r="B129" t="s">
        <v>80</v>
      </c>
      <c r="C129">
        <v>68</v>
      </c>
      <c r="D129">
        <f t="shared" si="22"/>
        <v>4624</v>
      </c>
      <c r="E129" t="s">
        <v>79</v>
      </c>
      <c r="F129">
        <v>240</v>
      </c>
      <c r="G129">
        <v>208</v>
      </c>
      <c r="H129" s="2">
        <f t="shared" si="23"/>
        <v>36.487889273356402</v>
      </c>
      <c r="I129" s="2">
        <f t="shared" si="24"/>
        <v>31.622837370242216</v>
      </c>
      <c r="J129" s="2">
        <f t="shared" si="25"/>
        <v>4.8650519031141854</v>
      </c>
    </row>
    <row r="130" spans="1:10">
      <c r="A130">
        <v>98</v>
      </c>
      <c r="B130" t="s">
        <v>80</v>
      </c>
      <c r="C130">
        <v>75</v>
      </c>
      <c r="D130">
        <f t="shared" si="22"/>
        <v>5625</v>
      </c>
      <c r="E130" t="s">
        <v>83</v>
      </c>
      <c r="F130">
        <v>275</v>
      </c>
      <c r="G130">
        <v>253</v>
      </c>
      <c r="H130" s="2">
        <f t="shared" si="23"/>
        <v>34.36888888888889</v>
      </c>
      <c r="I130" s="2">
        <f t="shared" si="24"/>
        <v>31.619377777777778</v>
      </c>
      <c r="J130" s="2">
        <f t="shared" si="25"/>
        <v>2.7495111111111115</v>
      </c>
    </row>
    <row r="131" spans="1:10">
      <c r="A131">
        <v>99</v>
      </c>
      <c r="B131" t="s">
        <v>77</v>
      </c>
      <c r="C131">
        <v>60</v>
      </c>
      <c r="D131">
        <f t="shared" si="22"/>
        <v>3600</v>
      </c>
      <c r="E131" t="s">
        <v>79</v>
      </c>
      <c r="F131">
        <v>200</v>
      </c>
      <c r="G131">
        <v>174</v>
      </c>
      <c r="H131" s="2">
        <f t="shared" si="23"/>
        <v>39.055555555555557</v>
      </c>
      <c r="I131" s="2">
        <f t="shared" si="24"/>
        <v>33.978333333333332</v>
      </c>
      <c r="J131" s="2">
        <f t="shared" si="25"/>
        <v>5.0772222222222254</v>
      </c>
    </row>
    <row r="132" spans="1:10">
      <c r="A132">
        <v>100</v>
      </c>
      <c r="B132" t="s">
        <v>80</v>
      </c>
      <c r="C132">
        <v>68</v>
      </c>
      <c r="D132">
        <f t="shared" si="22"/>
        <v>4624</v>
      </c>
      <c r="E132" t="s">
        <v>79</v>
      </c>
      <c r="F132">
        <v>240</v>
      </c>
      <c r="G132">
        <v>206</v>
      </c>
      <c r="H132" s="2">
        <f t="shared" si="23"/>
        <v>36.487889273356402</v>
      </c>
      <c r="I132" s="2">
        <f t="shared" si="24"/>
        <v>31.318771626297579</v>
      </c>
      <c r="J132" s="2">
        <f t="shared" si="25"/>
        <v>5.1691176470588225</v>
      </c>
    </row>
    <row r="133" spans="1:10">
      <c r="A133">
        <v>101</v>
      </c>
      <c r="B133" t="s">
        <v>77</v>
      </c>
      <c r="C133">
        <v>63</v>
      </c>
      <c r="D133">
        <f t="shared" si="22"/>
        <v>3969</v>
      </c>
      <c r="E133" t="s">
        <v>79</v>
      </c>
      <c r="F133">
        <v>215</v>
      </c>
      <c r="G133">
        <v>189</v>
      </c>
      <c r="H133" s="2">
        <f t="shared" si="23"/>
        <v>38.081380700428319</v>
      </c>
      <c r="I133" s="2">
        <f t="shared" si="24"/>
        <v>33.476190476190474</v>
      </c>
      <c r="J133" s="2">
        <f t="shared" si="25"/>
        <v>4.6051902242378446</v>
      </c>
    </row>
    <row r="134" spans="1:10">
      <c r="A134">
        <v>102</v>
      </c>
      <c r="B134" t="s">
        <v>77</v>
      </c>
      <c r="C134">
        <v>68</v>
      </c>
      <c r="D134">
        <f t="shared" si="22"/>
        <v>4624</v>
      </c>
      <c r="E134" t="s">
        <v>82</v>
      </c>
      <c r="F134">
        <v>240</v>
      </c>
      <c r="G134">
        <v>225</v>
      </c>
      <c r="H134" s="2">
        <f t="shared" si="23"/>
        <v>36.487889273356402</v>
      </c>
      <c r="I134" s="2">
        <f t="shared" si="24"/>
        <v>34.207396193771629</v>
      </c>
      <c r="J134" s="2">
        <f t="shared" si="25"/>
        <v>2.2804930795847724</v>
      </c>
    </row>
    <row r="135" spans="1:10">
      <c r="A135">
        <v>103</v>
      </c>
      <c r="B135" t="s">
        <v>80</v>
      </c>
      <c r="C135">
        <v>65</v>
      </c>
      <c r="D135">
        <f t="shared" si="22"/>
        <v>4225</v>
      </c>
      <c r="E135" t="s">
        <v>82</v>
      </c>
      <c r="F135">
        <v>225</v>
      </c>
      <c r="G135">
        <v>207</v>
      </c>
      <c r="H135" s="2">
        <f t="shared" si="23"/>
        <v>37.437869822485204</v>
      </c>
      <c r="I135" s="2">
        <f t="shared" si="24"/>
        <v>34.442840236686393</v>
      </c>
      <c r="J135" s="2">
        <f t="shared" si="25"/>
        <v>2.995029585798811</v>
      </c>
    </row>
    <row r="136" spans="1:10">
      <c r="A136">
        <v>104</v>
      </c>
      <c r="B136" t="s">
        <v>80</v>
      </c>
      <c r="C136">
        <v>79</v>
      </c>
      <c r="D136">
        <f t="shared" si="22"/>
        <v>6241</v>
      </c>
      <c r="E136" t="s">
        <v>82</v>
      </c>
      <c r="F136">
        <v>295</v>
      </c>
      <c r="G136">
        <v>277</v>
      </c>
      <c r="H136" s="2">
        <f t="shared" si="23"/>
        <v>33.22945040858837</v>
      </c>
      <c r="I136" s="2">
        <f t="shared" si="24"/>
        <v>31.201890722640602</v>
      </c>
      <c r="J136" s="2">
        <f t="shared" si="25"/>
        <v>2.027559685947768</v>
      </c>
    </row>
    <row r="137" spans="1:10">
      <c r="A137">
        <v>105</v>
      </c>
      <c r="B137" t="s">
        <v>80</v>
      </c>
      <c r="C137">
        <v>69</v>
      </c>
      <c r="D137">
        <f t="shared" si="22"/>
        <v>4761</v>
      </c>
      <c r="E137" t="s">
        <v>83</v>
      </c>
      <c r="F137">
        <v>245</v>
      </c>
      <c r="G137">
        <v>235</v>
      </c>
      <c r="H137" s="2">
        <f t="shared" si="23"/>
        <v>36.176223482461666</v>
      </c>
      <c r="I137" s="2">
        <f t="shared" si="24"/>
        <v>34.699642932157111</v>
      </c>
      <c r="J137" s="2">
        <f t="shared" si="25"/>
        <v>1.4765805503045542</v>
      </c>
    </row>
    <row r="138" spans="1:10">
      <c r="A138">
        <v>106</v>
      </c>
      <c r="B138" t="s">
        <v>77</v>
      </c>
      <c r="C138">
        <v>80</v>
      </c>
      <c r="D138">
        <f t="shared" si="22"/>
        <v>6400</v>
      </c>
      <c r="E138" t="s">
        <v>82</v>
      </c>
      <c r="F138">
        <v>300</v>
      </c>
      <c r="G138">
        <v>279</v>
      </c>
      <c r="H138" s="2">
        <f t="shared" si="23"/>
        <v>32.953125</v>
      </c>
      <c r="I138" s="2">
        <f t="shared" si="24"/>
        <v>30.646406249999998</v>
      </c>
      <c r="J138" s="2">
        <f t="shared" si="25"/>
        <v>2.3067187500000017</v>
      </c>
    </row>
    <row r="139" spans="1:10">
      <c r="A139">
        <v>107</v>
      </c>
      <c r="B139" t="s">
        <v>77</v>
      </c>
      <c r="C139">
        <v>77</v>
      </c>
      <c r="D139">
        <f t="shared" si="22"/>
        <v>5929</v>
      </c>
      <c r="E139" t="s">
        <v>83</v>
      </c>
      <c r="F139">
        <v>285</v>
      </c>
      <c r="G139">
        <v>265</v>
      </c>
      <c r="H139" s="2">
        <f t="shared" si="23"/>
        <v>33.792376454714116</v>
      </c>
      <c r="I139" s="2">
        <f t="shared" si="24"/>
        <v>31.420981615786811</v>
      </c>
      <c r="J139" s="2">
        <f t="shared" si="25"/>
        <v>2.371394838927305</v>
      </c>
    </row>
    <row r="140" spans="1:10">
      <c r="A140">
        <v>108</v>
      </c>
      <c r="B140" t="s">
        <v>80</v>
      </c>
      <c r="C140">
        <v>72</v>
      </c>
      <c r="D140">
        <f t="shared" si="22"/>
        <v>5184</v>
      </c>
      <c r="E140" t="s">
        <v>79</v>
      </c>
      <c r="F140">
        <v>260</v>
      </c>
      <c r="G140">
        <v>231</v>
      </c>
      <c r="H140" s="2">
        <f t="shared" si="23"/>
        <v>35.258487654320987</v>
      </c>
      <c r="I140" s="2">
        <f t="shared" si="24"/>
        <v>31.325810185185187</v>
      </c>
      <c r="J140" s="2">
        <f t="shared" si="25"/>
        <v>3.9326774691358004</v>
      </c>
    </row>
    <row r="141" spans="1:10">
      <c r="A141">
        <v>109</v>
      </c>
      <c r="B141" t="s">
        <v>80</v>
      </c>
      <c r="C141">
        <v>70</v>
      </c>
      <c r="D141">
        <f t="shared" si="22"/>
        <v>4900</v>
      </c>
      <c r="E141" t="s">
        <v>81</v>
      </c>
      <c r="F141">
        <v>250</v>
      </c>
      <c r="G141">
        <v>227</v>
      </c>
      <c r="H141" s="2">
        <f t="shared" si="23"/>
        <v>35.867346938775512</v>
      </c>
      <c r="I141" s="2">
        <f t="shared" si="24"/>
        <v>32.56755102040816</v>
      </c>
      <c r="J141" s="2">
        <f t="shared" si="25"/>
        <v>3.2997959183673515</v>
      </c>
    </row>
    <row r="142" spans="1:10">
      <c r="A142">
        <v>110</v>
      </c>
      <c r="B142" t="s">
        <v>80</v>
      </c>
      <c r="C142">
        <v>65</v>
      </c>
      <c r="D142">
        <f t="shared" si="22"/>
        <v>4225</v>
      </c>
      <c r="E142" t="s">
        <v>83</v>
      </c>
      <c r="F142">
        <v>225</v>
      </c>
      <c r="G142">
        <v>211</v>
      </c>
      <c r="H142" s="2">
        <f t="shared" si="23"/>
        <v>37.437869822485204</v>
      </c>
      <c r="I142" s="2">
        <f t="shared" si="24"/>
        <v>35.108402366863906</v>
      </c>
      <c r="J142" s="2">
        <f t="shared" si="25"/>
        <v>2.3294674556212982</v>
      </c>
    </row>
    <row r="143" spans="1:10">
      <c r="A143">
        <v>111</v>
      </c>
      <c r="B143" t="s">
        <v>77</v>
      </c>
      <c r="C143">
        <v>73</v>
      </c>
      <c r="D143">
        <f t="shared" si="22"/>
        <v>5329</v>
      </c>
      <c r="E143" t="s">
        <v>79</v>
      </c>
      <c r="F143">
        <v>315</v>
      </c>
      <c r="G143">
        <v>270</v>
      </c>
      <c r="H143" s="2">
        <f t="shared" si="23"/>
        <v>41.554700694314128</v>
      </c>
      <c r="I143" s="2">
        <f t="shared" si="24"/>
        <v>35.618314880840686</v>
      </c>
      <c r="J143" s="2">
        <f t="shared" si="25"/>
        <v>5.9363858134734429</v>
      </c>
    </row>
    <row r="144" spans="1:10">
      <c r="A144">
        <v>112</v>
      </c>
      <c r="B144" t="s">
        <v>77</v>
      </c>
      <c r="C144">
        <v>56</v>
      </c>
      <c r="D144">
        <f t="shared" si="22"/>
        <v>3136</v>
      </c>
      <c r="E144" t="s">
        <v>79</v>
      </c>
      <c r="F144">
        <v>188</v>
      </c>
      <c r="G144">
        <v>165</v>
      </c>
      <c r="H144" s="2">
        <f t="shared" si="23"/>
        <v>42.144132653061227</v>
      </c>
      <c r="I144" s="2">
        <f t="shared" si="24"/>
        <v>36.988201530612244</v>
      </c>
      <c r="J144" s="2">
        <f t="shared" si="25"/>
        <v>5.1559311224489832</v>
      </c>
    </row>
    <row r="145" spans="1:10">
      <c r="A145">
        <v>113</v>
      </c>
      <c r="B145" t="s">
        <v>80</v>
      </c>
      <c r="C145">
        <v>56</v>
      </c>
      <c r="D145">
        <f t="shared" si="22"/>
        <v>3136</v>
      </c>
      <c r="E145" t="s">
        <v>79</v>
      </c>
      <c r="F145">
        <v>188</v>
      </c>
      <c r="G145">
        <v>165</v>
      </c>
      <c r="H145" s="2">
        <f t="shared" si="23"/>
        <v>42.144132653061227</v>
      </c>
      <c r="I145" s="2">
        <f t="shared" si="24"/>
        <v>36.988201530612244</v>
      </c>
      <c r="J145" s="2">
        <f t="shared" si="25"/>
        <v>5.1559311224489832</v>
      </c>
    </row>
    <row r="146" spans="1:10">
      <c r="A146">
        <v>114</v>
      </c>
      <c r="B146" t="s">
        <v>77</v>
      </c>
      <c r="C146">
        <v>80</v>
      </c>
      <c r="D146">
        <f t="shared" si="22"/>
        <v>6400</v>
      </c>
      <c r="E146" t="s">
        <v>83</v>
      </c>
      <c r="F146">
        <v>300</v>
      </c>
      <c r="G146">
        <v>285</v>
      </c>
      <c r="H146" s="2">
        <f t="shared" si="23"/>
        <v>32.953125</v>
      </c>
      <c r="I146" s="2">
        <f t="shared" si="24"/>
        <v>31.305468749999999</v>
      </c>
      <c r="J146" s="2">
        <f t="shared" si="25"/>
        <v>1.6476562500000007</v>
      </c>
    </row>
    <row r="147" spans="1:10">
      <c r="A147">
        <v>115</v>
      </c>
      <c r="B147" t="s">
        <v>80</v>
      </c>
      <c r="C147">
        <v>72</v>
      </c>
      <c r="D147">
        <f t="shared" si="22"/>
        <v>5184</v>
      </c>
      <c r="E147" t="s">
        <v>79</v>
      </c>
      <c r="F147">
        <v>260</v>
      </c>
      <c r="G147">
        <v>223</v>
      </c>
      <c r="H147" s="2">
        <f t="shared" si="23"/>
        <v>35.258487654320987</v>
      </c>
      <c r="I147" s="2">
        <f t="shared" si="24"/>
        <v>30.24093364197531</v>
      </c>
      <c r="J147" s="2">
        <f t="shared" si="25"/>
        <v>5.017554012345677</v>
      </c>
    </row>
    <row r="148" spans="1:10">
      <c r="A148">
        <v>116</v>
      </c>
      <c r="B148" t="s">
        <v>80</v>
      </c>
      <c r="C148">
        <v>77</v>
      </c>
      <c r="D148">
        <f t="shared" si="22"/>
        <v>5929</v>
      </c>
      <c r="E148" t="s">
        <v>78</v>
      </c>
      <c r="F148">
        <v>285</v>
      </c>
      <c r="G148">
        <v>253</v>
      </c>
      <c r="H148" s="2">
        <f t="shared" si="23"/>
        <v>33.792376454714116</v>
      </c>
      <c r="I148" s="2">
        <f t="shared" si="24"/>
        <v>29.998144712430427</v>
      </c>
      <c r="J148" s="2">
        <f t="shared" si="25"/>
        <v>3.7942317422836886</v>
      </c>
    </row>
    <row r="149" spans="1:10">
      <c r="A149">
        <v>117</v>
      </c>
      <c r="B149" t="s">
        <v>77</v>
      </c>
      <c r="C149">
        <v>57</v>
      </c>
      <c r="D149">
        <f t="shared" si="22"/>
        <v>3249</v>
      </c>
      <c r="E149" t="s">
        <v>81</v>
      </c>
      <c r="F149">
        <v>191</v>
      </c>
      <c r="G149">
        <v>175</v>
      </c>
      <c r="H149" s="2">
        <f t="shared" si="23"/>
        <v>41.327485380116961</v>
      </c>
      <c r="I149" s="2">
        <f t="shared" si="24"/>
        <v>37.865497076023395</v>
      </c>
      <c r="J149" s="2">
        <f t="shared" si="25"/>
        <v>3.4619883040935662</v>
      </c>
    </row>
    <row r="150" spans="1:10">
      <c r="A150">
        <v>118</v>
      </c>
      <c r="B150" t="s">
        <v>77</v>
      </c>
      <c r="C150">
        <v>58</v>
      </c>
      <c r="D150">
        <f t="shared" si="22"/>
        <v>3364</v>
      </c>
      <c r="E150" t="s">
        <v>83</v>
      </c>
      <c r="F150">
        <v>194</v>
      </c>
      <c r="G150">
        <v>182</v>
      </c>
      <c r="H150" s="2">
        <f t="shared" si="23"/>
        <v>40.541617122473248</v>
      </c>
      <c r="I150" s="2">
        <f t="shared" si="24"/>
        <v>38.033888228299645</v>
      </c>
      <c r="J150" s="2">
        <f t="shared" si="25"/>
        <v>2.5077288941736029</v>
      </c>
    </row>
    <row r="151" spans="1:10">
      <c r="A151">
        <v>119</v>
      </c>
      <c r="B151" t="s">
        <v>80</v>
      </c>
      <c r="C151">
        <v>65</v>
      </c>
      <c r="D151">
        <f t="shared" si="22"/>
        <v>4225</v>
      </c>
      <c r="E151" t="s">
        <v>83</v>
      </c>
      <c r="F151">
        <v>225</v>
      </c>
      <c r="G151">
        <v>209</v>
      </c>
      <c r="H151" s="2">
        <f t="shared" si="23"/>
        <v>37.437869822485204</v>
      </c>
      <c r="I151" s="2">
        <f t="shared" si="24"/>
        <v>34.775621301775146</v>
      </c>
      <c r="J151" s="2">
        <f t="shared" si="25"/>
        <v>2.6622485207100581</v>
      </c>
    </row>
    <row r="152" spans="1:10">
      <c r="A152">
        <v>120</v>
      </c>
      <c r="B152" t="s">
        <v>77</v>
      </c>
      <c r="C152">
        <v>72</v>
      </c>
      <c r="D152">
        <f t="shared" si="22"/>
        <v>5184</v>
      </c>
      <c r="E152" t="s">
        <v>82</v>
      </c>
      <c r="F152">
        <v>310</v>
      </c>
      <c r="G152">
        <v>279</v>
      </c>
      <c r="H152" s="2">
        <f t="shared" si="23"/>
        <v>42.038966049382715</v>
      </c>
      <c r="I152" s="2">
        <f t="shared" si="24"/>
        <v>37.835069444444443</v>
      </c>
      <c r="J152" s="2">
        <f t="shared" si="25"/>
        <v>4.2038966049382722</v>
      </c>
    </row>
    <row r="153" spans="1:10">
      <c r="A153">
        <v>121</v>
      </c>
      <c r="B153" t="s">
        <v>77</v>
      </c>
      <c r="C153">
        <v>63</v>
      </c>
      <c r="D153">
        <f t="shared" si="22"/>
        <v>3969</v>
      </c>
      <c r="E153" t="s">
        <v>82</v>
      </c>
      <c r="F153">
        <v>215</v>
      </c>
      <c r="G153">
        <v>193</v>
      </c>
      <c r="H153" s="2">
        <f t="shared" si="23"/>
        <v>38.081380700428319</v>
      </c>
      <c r="I153" s="2">
        <f t="shared" si="24"/>
        <v>34.184681279919374</v>
      </c>
      <c r="J153" s="2">
        <f t="shared" si="25"/>
        <v>3.8966994205089449</v>
      </c>
    </row>
    <row r="154" spans="1:10">
      <c r="A154">
        <v>122</v>
      </c>
      <c r="B154" t="s">
        <v>77</v>
      </c>
      <c r="C154">
        <v>77</v>
      </c>
      <c r="D154">
        <f t="shared" si="22"/>
        <v>5929</v>
      </c>
      <c r="E154" t="s">
        <v>81</v>
      </c>
      <c r="F154">
        <v>285</v>
      </c>
      <c r="G154">
        <v>256</v>
      </c>
      <c r="H154" s="2">
        <f t="shared" si="23"/>
        <v>33.792376454714116</v>
      </c>
      <c r="I154" s="2">
        <f t="shared" si="24"/>
        <v>30.353853938269523</v>
      </c>
      <c r="J154" s="2">
        <f t="shared" si="25"/>
        <v>3.4385225164445927</v>
      </c>
    </row>
    <row r="155" spans="1:10">
      <c r="A155">
        <v>123</v>
      </c>
      <c r="B155" t="s">
        <v>77</v>
      </c>
      <c r="C155">
        <v>57</v>
      </c>
      <c r="D155">
        <f t="shared" si="22"/>
        <v>3249</v>
      </c>
      <c r="E155" t="s">
        <v>81</v>
      </c>
      <c r="F155">
        <v>191</v>
      </c>
      <c r="G155">
        <v>175</v>
      </c>
      <c r="H155" s="2">
        <f t="shared" si="23"/>
        <v>41.327485380116961</v>
      </c>
      <c r="I155" s="2">
        <f t="shared" si="24"/>
        <v>37.865497076023395</v>
      </c>
      <c r="J155" s="2">
        <f t="shared" si="25"/>
        <v>3.4619883040935662</v>
      </c>
    </row>
    <row r="156" spans="1:10">
      <c r="A156">
        <v>124</v>
      </c>
      <c r="B156" t="s">
        <v>80</v>
      </c>
      <c r="C156">
        <v>70</v>
      </c>
      <c r="D156">
        <f t="shared" si="22"/>
        <v>4900</v>
      </c>
      <c r="E156" t="s">
        <v>79</v>
      </c>
      <c r="F156">
        <v>250</v>
      </c>
      <c r="G156">
        <v>212</v>
      </c>
      <c r="H156" s="2">
        <f t="shared" si="23"/>
        <v>35.867346938775512</v>
      </c>
      <c r="I156" s="2">
        <f t="shared" si="24"/>
        <v>30.415510204081631</v>
      </c>
      <c r="J156" s="2">
        <f t="shared" si="25"/>
        <v>5.451836734693881</v>
      </c>
    </row>
    <row r="157" spans="1:10">
      <c r="A157">
        <v>125</v>
      </c>
      <c r="B157" t="s">
        <v>80</v>
      </c>
      <c r="C157">
        <v>63</v>
      </c>
      <c r="D157">
        <f t="shared" si="22"/>
        <v>3969</v>
      </c>
      <c r="E157" t="s">
        <v>83</v>
      </c>
      <c r="F157">
        <v>215</v>
      </c>
      <c r="G157">
        <v>204</v>
      </c>
      <c r="H157" s="2">
        <f t="shared" si="23"/>
        <v>38.081380700428319</v>
      </c>
      <c r="I157" s="2">
        <f t="shared" si="24"/>
        <v>36.13303099017385</v>
      </c>
      <c r="J157" s="2">
        <f t="shared" si="25"/>
        <v>1.9483497102544689</v>
      </c>
    </row>
    <row r="158" spans="1:10">
      <c r="A158">
        <v>126</v>
      </c>
      <c r="B158" t="s">
        <v>77</v>
      </c>
      <c r="C158">
        <v>68</v>
      </c>
      <c r="D158">
        <f t="shared" si="22"/>
        <v>4624</v>
      </c>
      <c r="E158" t="s">
        <v>79</v>
      </c>
      <c r="F158">
        <v>240</v>
      </c>
      <c r="G158">
        <v>211</v>
      </c>
      <c r="H158" s="2">
        <f t="shared" si="23"/>
        <v>36.487889273356402</v>
      </c>
      <c r="I158" s="2">
        <f t="shared" si="24"/>
        <v>32.078935986159166</v>
      </c>
      <c r="J158" s="2">
        <f t="shared" si="25"/>
        <v>4.4089532871972352</v>
      </c>
    </row>
    <row r="159" spans="1:10">
      <c r="A159">
        <v>127</v>
      </c>
      <c r="B159" t="s">
        <v>80</v>
      </c>
      <c r="C159">
        <v>64</v>
      </c>
      <c r="D159">
        <f t="shared" si="22"/>
        <v>4096</v>
      </c>
      <c r="E159" t="s">
        <v>78</v>
      </c>
      <c r="F159">
        <v>220</v>
      </c>
      <c r="G159">
        <v>198</v>
      </c>
      <c r="H159" s="2">
        <f t="shared" si="23"/>
        <v>37.7587890625</v>
      </c>
      <c r="I159" s="2">
        <f t="shared" si="24"/>
        <v>33.98291015625</v>
      </c>
      <c r="J159" s="2">
        <f t="shared" si="25"/>
        <v>3.77587890625</v>
      </c>
    </row>
    <row r="160" spans="1:10">
      <c r="A160">
        <v>128</v>
      </c>
      <c r="B160" t="s">
        <v>77</v>
      </c>
      <c r="C160">
        <v>74</v>
      </c>
      <c r="D160">
        <f t="shared" si="22"/>
        <v>5476</v>
      </c>
      <c r="E160" t="s">
        <v>82</v>
      </c>
      <c r="F160">
        <v>270</v>
      </c>
      <c r="G160">
        <v>248</v>
      </c>
      <c r="H160" s="2">
        <f t="shared" si="23"/>
        <v>34.662162162162161</v>
      </c>
      <c r="I160" s="2">
        <f t="shared" si="24"/>
        <v>31.837837837837839</v>
      </c>
      <c r="J160" s="2">
        <f t="shared" si="25"/>
        <v>2.8243243243243228</v>
      </c>
    </row>
    <row r="161" spans="1:10">
      <c r="A161">
        <v>129</v>
      </c>
      <c r="B161" t="s">
        <v>77</v>
      </c>
      <c r="C161">
        <v>78</v>
      </c>
      <c r="D161">
        <f t="shared" si="22"/>
        <v>6084</v>
      </c>
      <c r="E161" t="s">
        <v>82</v>
      </c>
      <c r="F161">
        <v>290</v>
      </c>
      <c r="G161">
        <v>263</v>
      </c>
      <c r="H161" s="2">
        <f t="shared" si="23"/>
        <v>33.50920447074293</v>
      </c>
      <c r="I161" s="2">
        <f t="shared" si="24"/>
        <v>30.389381985535831</v>
      </c>
      <c r="J161" s="2">
        <f t="shared" si="25"/>
        <v>3.1198224852070986</v>
      </c>
    </row>
    <row r="162" spans="1:10">
      <c r="A162">
        <v>130</v>
      </c>
      <c r="B162" t="s">
        <v>80</v>
      </c>
      <c r="C162">
        <v>65</v>
      </c>
      <c r="D162">
        <f t="shared" ref="D162:D194" si="26">C162^2</f>
        <v>4225</v>
      </c>
      <c r="E162" t="s">
        <v>81</v>
      </c>
      <c r="F162">
        <v>225</v>
      </c>
      <c r="G162">
        <v>200</v>
      </c>
      <c r="H162" s="2">
        <f t="shared" ref="H162:H194" si="27">F162*703/D162</f>
        <v>37.437869822485204</v>
      </c>
      <c r="I162" s="2">
        <f t="shared" ref="I162:I194" si="28">G162*703/D162</f>
        <v>33.278106508875737</v>
      </c>
      <c r="J162" s="2">
        <f t="shared" ref="J162:J194" si="29">H162-I162</f>
        <v>4.1597633136094672</v>
      </c>
    </row>
    <row r="163" spans="1:10">
      <c r="A163">
        <v>131</v>
      </c>
      <c r="B163" t="s">
        <v>80</v>
      </c>
      <c r="C163">
        <v>73</v>
      </c>
      <c r="D163">
        <f t="shared" si="26"/>
        <v>5329</v>
      </c>
      <c r="E163" t="s">
        <v>78</v>
      </c>
      <c r="F163">
        <v>265</v>
      </c>
      <c r="G163">
        <v>238</v>
      </c>
      <c r="H163" s="2">
        <f t="shared" si="27"/>
        <v>34.958716457121412</v>
      </c>
      <c r="I163" s="2">
        <f t="shared" si="28"/>
        <v>31.396884969037345</v>
      </c>
      <c r="J163" s="2">
        <f t="shared" si="29"/>
        <v>3.5618314880840671</v>
      </c>
    </row>
    <row r="164" spans="1:10">
      <c r="A164">
        <v>132</v>
      </c>
      <c r="B164" t="s">
        <v>80</v>
      </c>
      <c r="C164">
        <v>62</v>
      </c>
      <c r="D164">
        <f t="shared" si="26"/>
        <v>3844</v>
      </c>
      <c r="E164" t="s">
        <v>79</v>
      </c>
      <c r="F164">
        <v>210</v>
      </c>
      <c r="G164">
        <v>184</v>
      </c>
      <c r="H164" s="2">
        <f t="shared" si="27"/>
        <v>38.405306971904267</v>
      </c>
      <c r="I164" s="2">
        <f t="shared" si="28"/>
        <v>33.650364203954211</v>
      </c>
      <c r="J164" s="2">
        <f t="shared" si="29"/>
        <v>4.7549427679500553</v>
      </c>
    </row>
    <row r="165" spans="1:10">
      <c r="A165">
        <v>133</v>
      </c>
      <c r="B165" t="s">
        <v>77</v>
      </c>
      <c r="C165">
        <v>73</v>
      </c>
      <c r="D165">
        <f t="shared" si="26"/>
        <v>5329</v>
      </c>
      <c r="E165" t="s">
        <v>82</v>
      </c>
      <c r="F165">
        <v>265</v>
      </c>
      <c r="G165">
        <v>246</v>
      </c>
      <c r="H165" s="2">
        <f t="shared" si="27"/>
        <v>34.958716457121412</v>
      </c>
      <c r="I165" s="2">
        <f t="shared" si="28"/>
        <v>32.45224244698818</v>
      </c>
      <c r="J165" s="2">
        <f t="shared" si="29"/>
        <v>2.5064740101332319</v>
      </c>
    </row>
    <row r="166" spans="1:10">
      <c r="A166">
        <v>134</v>
      </c>
      <c r="B166" t="s">
        <v>77</v>
      </c>
      <c r="C166">
        <v>69</v>
      </c>
      <c r="D166">
        <f t="shared" si="26"/>
        <v>4761</v>
      </c>
      <c r="E166" t="s">
        <v>82</v>
      </c>
      <c r="F166">
        <v>245</v>
      </c>
      <c r="G166">
        <v>222</v>
      </c>
      <c r="H166" s="2">
        <f t="shared" si="27"/>
        <v>36.176223482461666</v>
      </c>
      <c r="I166" s="2">
        <f t="shared" si="28"/>
        <v>32.780088216761186</v>
      </c>
      <c r="J166" s="2">
        <f t="shared" si="29"/>
        <v>3.3961352657004795</v>
      </c>
    </row>
    <row r="167" spans="1:10">
      <c r="A167">
        <v>135</v>
      </c>
      <c r="B167" t="s">
        <v>80</v>
      </c>
      <c r="C167">
        <v>71</v>
      </c>
      <c r="D167">
        <f t="shared" si="26"/>
        <v>5041</v>
      </c>
      <c r="E167" t="s">
        <v>83</v>
      </c>
      <c r="F167">
        <v>255</v>
      </c>
      <c r="G167">
        <v>234</v>
      </c>
      <c r="H167" s="2">
        <f t="shared" si="27"/>
        <v>35.561396548303911</v>
      </c>
      <c r="I167" s="2">
        <f t="shared" si="28"/>
        <v>32.632810950208295</v>
      </c>
      <c r="J167" s="2">
        <f t="shared" si="29"/>
        <v>2.9285855980956157</v>
      </c>
    </row>
    <row r="168" spans="1:10">
      <c r="A168">
        <v>136</v>
      </c>
      <c r="B168" t="s">
        <v>80</v>
      </c>
      <c r="C168">
        <v>71</v>
      </c>
      <c r="D168">
        <f t="shared" si="26"/>
        <v>5041</v>
      </c>
      <c r="E168" t="s">
        <v>79</v>
      </c>
      <c r="F168">
        <v>255</v>
      </c>
      <c r="G168">
        <v>221</v>
      </c>
      <c r="H168" s="2">
        <f t="shared" si="27"/>
        <v>35.561396548303911</v>
      </c>
      <c r="I168" s="2">
        <f t="shared" si="28"/>
        <v>30.819877008530053</v>
      </c>
      <c r="J168" s="2">
        <f t="shared" si="29"/>
        <v>4.7415195397738579</v>
      </c>
    </row>
    <row r="169" spans="1:10">
      <c r="A169">
        <v>137</v>
      </c>
      <c r="B169" t="s">
        <v>80</v>
      </c>
      <c r="C169">
        <v>80</v>
      </c>
      <c r="D169">
        <f t="shared" si="26"/>
        <v>6400</v>
      </c>
      <c r="E169" t="s">
        <v>78</v>
      </c>
      <c r="F169">
        <v>300</v>
      </c>
      <c r="G169">
        <v>264</v>
      </c>
      <c r="H169" s="2">
        <f t="shared" si="27"/>
        <v>32.953125</v>
      </c>
      <c r="I169" s="2">
        <f t="shared" si="28"/>
        <v>28.998750000000001</v>
      </c>
      <c r="J169" s="2">
        <f t="shared" si="29"/>
        <v>3.9543749999999989</v>
      </c>
    </row>
    <row r="170" spans="1:10">
      <c r="A170">
        <v>138</v>
      </c>
      <c r="B170" t="s">
        <v>77</v>
      </c>
      <c r="C170">
        <v>72</v>
      </c>
      <c r="D170">
        <f t="shared" si="26"/>
        <v>5184</v>
      </c>
      <c r="E170" t="s">
        <v>82</v>
      </c>
      <c r="F170">
        <v>260</v>
      </c>
      <c r="G170">
        <v>234</v>
      </c>
      <c r="H170" s="2">
        <f t="shared" si="27"/>
        <v>35.258487654320987</v>
      </c>
      <c r="I170" s="2">
        <f t="shared" si="28"/>
        <v>31.732638888888889</v>
      </c>
      <c r="J170" s="2">
        <f t="shared" si="29"/>
        <v>3.525848765432098</v>
      </c>
    </row>
    <row r="171" spans="1:10">
      <c r="A171">
        <v>139</v>
      </c>
      <c r="B171" t="s">
        <v>77</v>
      </c>
      <c r="C171">
        <v>61</v>
      </c>
      <c r="D171">
        <f t="shared" si="26"/>
        <v>3721</v>
      </c>
      <c r="E171" t="s">
        <v>82</v>
      </c>
      <c r="F171">
        <v>205</v>
      </c>
      <c r="G171">
        <v>186</v>
      </c>
      <c r="H171" s="2">
        <f t="shared" si="27"/>
        <v>38.730180059123889</v>
      </c>
      <c r="I171" s="2">
        <f t="shared" si="28"/>
        <v>35.140553614619726</v>
      </c>
      <c r="J171" s="2">
        <f t="shared" si="29"/>
        <v>3.5896264445041624</v>
      </c>
    </row>
    <row r="172" spans="1:10">
      <c r="A172">
        <v>140</v>
      </c>
      <c r="B172" t="s">
        <v>80</v>
      </c>
      <c r="C172">
        <v>72</v>
      </c>
      <c r="D172">
        <f t="shared" si="26"/>
        <v>5184</v>
      </c>
      <c r="E172" t="s">
        <v>82</v>
      </c>
      <c r="F172">
        <v>260</v>
      </c>
      <c r="G172">
        <v>239</v>
      </c>
      <c r="H172" s="2">
        <f t="shared" si="27"/>
        <v>35.258487654320987</v>
      </c>
      <c r="I172" s="2">
        <f t="shared" si="28"/>
        <v>32.410686728395063</v>
      </c>
      <c r="J172" s="2">
        <f t="shared" si="29"/>
        <v>2.8478009259259238</v>
      </c>
    </row>
    <row r="173" spans="1:10">
      <c r="A173">
        <v>141</v>
      </c>
      <c r="B173" t="s">
        <v>77</v>
      </c>
      <c r="C173">
        <v>72</v>
      </c>
      <c r="D173">
        <f t="shared" si="26"/>
        <v>5184</v>
      </c>
      <c r="E173" t="s">
        <v>81</v>
      </c>
      <c r="F173">
        <v>310</v>
      </c>
      <c r="G173">
        <v>275</v>
      </c>
      <c r="H173" s="2">
        <f t="shared" si="27"/>
        <v>42.038966049382715</v>
      </c>
      <c r="I173" s="2">
        <f t="shared" si="28"/>
        <v>37.292631172839506</v>
      </c>
      <c r="J173" s="2">
        <f t="shared" si="29"/>
        <v>4.7463348765432087</v>
      </c>
    </row>
    <row r="174" spans="1:10">
      <c r="A174">
        <v>142</v>
      </c>
      <c r="B174" t="s">
        <v>80</v>
      </c>
      <c r="C174">
        <v>75</v>
      </c>
      <c r="D174">
        <f t="shared" si="26"/>
        <v>5625</v>
      </c>
      <c r="E174" t="s">
        <v>82</v>
      </c>
      <c r="F174">
        <v>275</v>
      </c>
      <c r="G174">
        <v>250</v>
      </c>
      <c r="H174" s="2">
        <f t="shared" si="27"/>
        <v>34.36888888888889</v>
      </c>
      <c r="I174" s="2">
        <f t="shared" si="28"/>
        <v>31.244444444444444</v>
      </c>
      <c r="J174" s="2">
        <f t="shared" si="29"/>
        <v>3.1244444444444461</v>
      </c>
    </row>
    <row r="175" spans="1:10">
      <c r="A175">
        <v>143</v>
      </c>
      <c r="B175" t="s">
        <v>80</v>
      </c>
      <c r="C175">
        <v>70</v>
      </c>
      <c r="D175">
        <f t="shared" si="26"/>
        <v>4900</v>
      </c>
      <c r="E175" t="s">
        <v>78</v>
      </c>
      <c r="F175">
        <v>250</v>
      </c>
      <c r="G175">
        <v>217</v>
      </c>
      <c r="H175" s="2">
        <f t="shared" si="27"/>
        <v>35.867346938775512</v>
      </c>
      <c r="I175" s="2">
        <f t="shared" si="28"/>
        <v>31.132857142857144</v>
      </c>
      <c r="J175" s="2">
        <f t="shared" si="29"/>
        <v>4.7344897959183676</v>
      </c>
    </row>
    <row r="176" spans="1:10">
      <c r="A176">
        <v>144</v>
      </c>
      <c r="B176" t="s">
        <v>77</v>
      </c>
      <c r="C176">
        <v>78</v>
      </c>
      <c r="D176">
        <f t="shared" si="26"/>
        <v>6084</v>
      </c>
      <c r="E176" t="s">
        <v>79</v>
      </c>
      <c r="F176">
        <v>290</v>
      </c>
      <c r="G176">
        <v>258</v>
      </c>
      <c r="H176" s="2">
        <f t="shared" si="27"/>
        <v>33.50920447074293</v>
      </c>
      <c r="I176" s="2">
        <f t="shared" si="28"/>
        <v>29.81163708086785</v>
      </c>
      <c r="J176" s="2">
        <f t="shared" si="29"/>
        <v>3.6975673898750792</v>
      </c>
    </row>
    <row r="177" spans="1:10">
      <c r="A177">
        <v>145</v>
      </c>
      <c r="B177" t="s">
        <v>77</v>
      </c>
      <c r="C177">
        <v>77</v>
      </c>
      <c r="D177">
        <f t="shared" si="26"/>
        <v>5929</v>
      </c>
      <c r="E177" t="s">
        <v>81</v>
      </c>
      <c r="F177">
        <v>285</v>
      </c>
      <c r="G177">
        <v>256</v>
      </c>
      <c r="H177" s="2">
        <f t="shared" si="27"/>
        <v>33.792376454714116</v>
      </c>
      <c r="I177" s="2">
        <f t="shared" si="28"/>
        <v>30.353853938269523</v>
      </c>
      <c r="J177" s="2">
        <f t="shared" si="29"/>
        <v>3.4385225164445927</v>
      </c>
    </row>
    <row r="178" spans="1:10">
      <c r="A178">
        <v>146</v>
      </c>
      <c r="B178" t="s">
        <v>80</v>
      </c>
      <c r="C178">
        <v>62</v>
      </c>
      <c r="D178">
        <f t="shared" si="26"/>
        <v>3844</v>
      </c>
      <c r="E178" t="s">
        <v>82</v>
      </c>
      <c r="F178">
        <v>210</v>
      </c>
      <c r="G178">
        <v>191</v>
      </c>
      <c r="H178" s="2">
        <f t="shared" si="27"/>
        <v>38.405306971904267</v>
      </c>
      <c r="I178" s="2">
        <f t="shared" si="28"/>
        <v>34.930541103017688</v>
      </c>
      <c r="J178" s="2">
        <f t="shared" si="29"/>
        <v>3.4747658688865783</v>
      </c>
    </row>
    <row r="179" spans="1:10">
      <c r="A179">
        <v>147</v>
      </c>
      <c r="B179" t="s">
        <v>77</v>
      </c>
      <c r="C179">
        <v>82</v>
      </c>
      <c r="D179">
        <f t="shared" si="26"/>
        <v>6724</v>
      </c>
      <c r="E179" t="s">
        <v>83</v>
      </c>
      <c r="F179">
        <v>310</v>
      </c>
      <c r="G179">
        <v>285</v>
      </c>
      <c r="H179" s="2">
        <f t="shared" si="27"/>
        <v>32.410767400356931</v>
      </c>
      <c r="I179" s="2">
        <f t="shared" si="28"/>
        <v>29.796995835812016</v>
      </c>
      <c r="J179" s="2">
        <f t="shared" si="29"/>
        <v>2.6137715645449155</v>
      </c>
    </row>
    <row r="180" spans="1:10">
      <c r="A180">
        <v>148</v>
      </c>
      <c r="B180" t="s">
        <v>77</v>
      </c>
      <c r="C180">
        <v>57</v>
      </c>
      <c r="D180">
        <f t="shared" si="26"/>
        <v>3249</v>
      </c>
      <c r="E180" t="s">
        <v>79</v>
      </c>
      <c r="F180">
        <v>191</v>
      </c>
      <c r="G180">
        <v>164</v>
      </c>
      <c r="H180" s="2">
        <f t="shared" si="27"/>
        <v>41.327485380116961</v>
      </c>
      <c r="I180" s="2">
        <f t="shared" si="28"/>
        <v>35.485380116959064</v>
      </c>
      <c r="J180" s="2">
        <f t="shared" si="29"/>
        <v>5.8421052631578974</v>
      </c>
    </row>
    <row r="181" spans="1:10">
      <c r="A181">
        <v>149</v>
      </c>
      <c r="B181" t="s">
        <v>77</v>
      </c>
      <c r="C181">
        <v>68</v>
      </c>
      <c r="D181">
        <f t="shared" si="26"/>
        <v>4624</v>
      </c>
      <c r="E181" t="s">
        <v>83</v>
      </c>
      <c r="F181">
        <v>240</v>
      </c>
      <c r="G181">
        <v>220</v>
      </c>
      <c r="H181" s="2">
        <f t="shared" si="27"/>
        <v>36.487889273356402</v>
      </c>
      <c r="I181" s="2">
        <f t="shared" si="28"/>
        <v>33.447231833910031</v>
      </c>
      <c r="J181" s="2">
        <f t="shared" si="29"/>
        <v>3.0406574394463703</v>
      </c>
    </row>
    <row r="182" spans="1:10">
      <c r="A182">
        <v>150</v>
      </c>
      <c r="B182" t="s">
        <v>77</v>
      </c>
      <c r="C182">
        <v>78</v>
      </c>
      <c r="D182">
        <f t="shared" si="26"/>
        <v>6084</v>
      </c>
      <c r="E182" t="s">
        <v>78</v>
      </c>
      <c r="F182">
        <v>290</v>
      </c>
      <c r="G182">
        <v>252</v>
      </c>
      <c r="H182" s="2">
        <f t="shared" si="27"/>
        <v>33.50920447074293</v>
      </c>
      <c r="I182" s="2">
        <f t="shared" si="28"/>
        <v>29.118343195266274</v>
      </c>
      <c r="J182" s="2">
        <f t="shared" si="29"/>
        <v>4.3908612754766558</v>
      </c>
    </row>
    <row r="183" spans="1:10">
      <c r="A183">
        <v>151</v>
      </c>
      <c r="B183" t="s">
        <v>80</v>
      </c>
      <c r="C183">
        <v>59</v>
      </c>
      <c r="D183">
        <f t="shared" si="26"/>
        <v>3481</v>
      </c>
      <c r="E183" t="s">
        <v>83</v>
      </c>
      <c r="F183">
        <v>197</v>
      </c>
      <c r="G183">
        <v>189</v>
      </c>
      <c r="H183" s="2">
        <f t="shared" si="27"/>
        <v>39.784831944843432</v>
      </c>
      <c r="I183" s="2">
        <f t="shared" si="28"/>
        <v>38.169204251651827</v>
      </c>
      <c r="J183" s="2">
        <f t="shared" si="29"/>
        <v>1.6156276931916054</v>
      </c>
    </row>
    <row r="184" spans="1:10">
      <c r="A184">
        <v>152</v>
      </c>
      <c r="B184" t="s">
        <v>80</v>
      </c>
      <c r="C184">
        <v>56</v>
      </c>
      <c r="D184">
        <f t="shared" si="26"/>
        <v>3136</v>
      </c>
      <c r="E184" t="s">
        <v>79</v>
      </c>
      <c r="F184">
        <v>188</v>
      </c>
      <c r="G184">
        <v>167</v>
      </c>
      <c r="H184" s="2">
        <f t="shared" si="27"/>
        <v>42.144132653061227</v>
      </c>
      <c r="I184" s="2">
        <f t="shared" si="28"/>
        <v>37.436543367346935</v>
      </c>
      <c r="J184" s="2">
        <f t="shared" si="29"/>
        <v>4.7075892857142918</v>
      </c>
    </row>
    <row r="185" spans="1:10">
      <c r="A185">
        <v>153</v>
      </c>
      <c r="B185" t="s">
        <v>77</v>
      </c>
      <c r="C185">
        <v>65</v>
      </c>
      <c r="D185">
        <f t="shared" si="26"/>
        <v>4225</v>
      </c>
      <c r="E185" t="s">
        <v>83</v>
      </c>
      <c r="F185">
        <v>225</v>
      </c>
      <c r="G185">
        <v>213</v>
      </c>
      <c r="H185" s="2">
        <f t="shared" si="27"/>
        <v>37.437869822485204</v>
      </c>
      <c r="I185" s="2">
        <f t="shared" si="28"/>
        <v>35.441183431952666</v>
      </c>
      <c r="J185" s="2">
        <f t="shared" si="29"/>
        <v>1.9966863905325383</v>
      </c>
    </row>
    <row r="186" spans="1:10">
      <c r="A186">
        <v>154</v>
      </c>
      <c r="B186" t="s">
        <v>80</v>
      </c>
      <c r="C186">
        <v>75</v>
      </c>
      <c r="D186">
        <f t="shared" si="26"/>
        <v>5625</v>
      </c>
      <c r="E186" t="s">
        <v>81</v>
      </c>
      <c r="F186">
        <v>275</v>
      </c>
      <c r="G186">
        <v>247</v>
      </c>
      <c r="H186" s="2">
        <f t="shared" si="27"/>
        <v>34.36888888888889</v>
      </c>
      <c r="I186" s="2">
        <f t="shared" si="28"/>
        <v>30.869511111111112</v>
      </c>
      <c r="J186" s="2">
        <f t="shared" si="29"/>
        <v>3.4993777777777773</v>
      </c>
    </row>
    <row r="187" spans="1:10">
      <c r="A187">
        <v>155</v>
      </c>
      <c r="B187" t="s">
        <v>77</v>
      </c>
      <c r="C187">
        <v>69</v>
      </c>
      <c r="D187">
        <f t="shared" si="26"/>
        <v>4761</v>
      </c>
      <c r="E187" t="s">
        <v>83</v>
      </c>
      <c r="F187">
        <v>245</v>
      </c>
      <c r="G187">
        <v>227</v>
      </c>
      <c r="H187" s="2">
        <f t="shared" si="27"/>
        <v>36.176223482461666</v>
      </c>
      <c r="I187" s="2">
        <f t="shared" si="28"/>
        <v>33.518378491913467</v>
      </c>
      <c r="J187" s="2">
        <f t="shared" si="29"/>
        <v>2.6578449905481989</v>
      </c>
    </row>
    <row r="188" spans="1:10">
      <c r="A188">
        <v>156</v>
      </c>
      <c r="B188" t="s">
        <v>77</v>
      </c>
      <c r="C188">
        <v>72</v>
      </c>
      <c r="D188">
        <f t="shared" si="26"/>
        <v>5184</v>
      </c>
      <c r="E188" t="s">
        <v>78</v>
      </c>
      <c r="F188">
        <v>260</v>
      </c>
      <c r="G188">
        <v>236</v>
      </c>
      <c r="H188" s="2">
        <f t="shared" si="27"/>
        <v>35.258487654320987</v>
      </c>
      <c r="I188" s="2">
        <f t="shared" si="28"/>
        <v>32.003858024691361</v>
      </c>
      <c r="J188" s="2">
        <f t="shared" si="29"/>
        <v>3.2546296296296262</v>
      </c>
    </row>
    <row r="189" spans="1:10">
      <c r="A189">
        <v>157</v>
      </c>
      <c r="B189" t="s">
        <v>80</v>
      </c>
      <c r="C189">
        <v>79</v>
      </c>
      <c r="D189">
        <f t="shared" si="26"/>
        <v>6241</v>
      </c>
      <c r="E189" t="s">
        <v>83</v>
      </c>
      <c r="F189">
        <v>295</v>
      </c>
      <c r="G189">
        <v>277</v>
      </c>
      <c r="H189" s="2">
        <f t="shared" si="27"/>
        <v>33.22945040858837</v>
      </c>
      <c r="I189" s="2">
        <f t="shared" si="28"/>
        <v>31.201890722640602</v>
      </c>
      <c r="J189" s="2">
        <f t="shared" si="29"/>
        <v>2.027559685947768</v>
      </c>
    </row>
    <row r="190" spans="1:10">
      <c r="A190">
        <v>158</v>
      </c>
      <c r="B190" t="s">
        <v>80</v>
      </c>
      <c r="C190">
        <v>71</v>
      </c>
      <c r="D190">
        <f t="shared" si="26"/>
        <v>5041</v>
      </c>
      <c r="E190" t="s">
        <v>81</v>
      </c>
      <c r="F190">
        <v>255</v>
      </c>
      <c r="G190">
        <v>234</v>
      </c>
      <c r="H190" s="2">
        <f t="shared" si="27"/>
        <v>35.561396548303911</v>
      </c>
      <c r="I190" s="2">
        <f t="shared" si="28"/>
        <v>32.632810950208295</v>
      </c>
      <c r="J190" s="2">
        <f t="shared" si="29"/>
        <v>2.9285855980956157</v>
      </c>
    </row>
    <row r="191" spans="1:10">
      <c r="A191">
        <v>159</v>
      </c>
      <c r="B191" t="s">
        <v>80</v>
      </c>
      <c r="C191">
        <v>78</v>
      </c>
      <c r="D191">
        <f t="shared" si="26"/>
        <v>6084</v>
      </c>
      <c r="E191" t="s">
        <v>82</v>
      </c>
      <c r="F191">
        <v>290</v>
      </c>
      <c r="G191">
        <v>269</v>
      </c>
      <c r="H191" s="2">
        <f t="shared" si="27"/>
        <v>33.50920447074293</v>
      </c>
      <c r="I191" s="2">
        <f t="shared" si="28"/>
        <v>31.082675871137411</v>
      </c>
      <c r="J191" s="2">
        <f t="shared" si="29"/>
        <v>2.4265285996055184</v>
      </c>
    </row>
    <row r="192" spans="1:10">
      <c r="A192">
        <v>160</v>
      </c>
      <c r="B192" t="s">
        <v>77</v>
      </c>
      <c r="C192">
        <v>59</v>
      </c>
      <c r="D192">
        <f t="shared" si="26"/>
        <v>3481</v>
      </c>
      <c r="E192" t="s">
        <v>82</v>
      </c>
      <c r="F192">
        <v>197</v>
      </c>
      <c r="G192">
        <v>179</v>
      </c>
      <c r="H192" s="2">
        <f t="shared" si="27"/>
        <v>39.784831944843432</v>
      </c>
      <c r="I192" s="2">
        <f t="shared" si="28"/>
        <v>36.149669635162311</v>
      </c>
      <c r="J192" s="2">
        <f t="shared" si="29"/>
        <v>3.635162309681121</v>
      </c>
    </row>
    <row r="193" spans="1:10">
      <c r="A193">
        <v>161</v>
      </c>
      <c r="B193" t="s">
        <v>77</v>
      </c>
      <c r="C193">
        <v>75</v>
      </c>
      <c r="D193">
        <f t="shared" si="26"/>
        <v>5625</v>
      </c>
      <c r="E193" t="s">
        <v>82</v>
      </c>
      <c r="F193">
        <v>275</v>
      </c>
      <c r="G193">
        <v>253</v>
      </c>
      <c r="H193" s="2">
        <f t="shared" si="27"/>
        <v>34.36888888888889</v>
      </c>
      <c r="I193" s="2">
        <f t="shared" si="28"/>
        <v>31.619377777777778</v>
      </c>
      <c r="J193" s="2">
        <f t="shared" si="29"/>
        <v>2.7495111111111115</v>
      </c>
    </row>
    <row r="194" spans="1:10">
      <c r="A194">
        <v>162</v>
      </c>
      <c r="B194" t="s">
        <v>80</v>
      </c>
      <c r="C194">
        <v>70</v>
      </c>
      <c r="D194">
        <f t="shared" si="26"/>
        <v>4900</v>
      </c>
      <c r="E194" t="s">
        <v>79</v>
      </c>
      <c r="F194">
        <v>250</v>
      </c>
      <c r="G194">
        <v>220</v>
      </c>
      <c r="H194" s="2">
        <f t="shared" si="27"/>
        <v>35.867346938775512</v>
      </c>
      <c r="I194" s="2">
        <f t="shared" si="28"/>
        <v>31.56326530612245</v>
      </c>
      <c r="J194" s="2">
        <f t="shared" si="29"/>
        <v>4.3040816326530624</v>
      </c>
    </row>
    <row r="196" spans="1:10">
      <c r="H196" s="14" t="s">
        <v>164</v>
      </c>
      <c r="I196" s="14" t="s">
        <v>165</v>
      </c>
      <c r="J196" s="14" t="s">
        <v>166</v>
      </c>
    </row>
  </sheetData>
  <mergeCells count="1">
    <mergeCell ref="A1:M1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6"/>
  <sheetViews>
    <sheetView workbookViewId="0">
      <selection activeCell="A78" sqref="A78"/>
    </sheetView>
  </sheetViews>
  <sheetFormatPr defaultRowHeight="15" outlineLevelRow="2" outlineLevelCol="1"/>
  <cols>
    <col min="1" max="1" width="45.7109375" customWidth="1"/>
    <col min="2" max="2" width="11.140625" customWidth="1"/>
    <col min="3" max="4" width="15.28515625" hidden="1" customWidth="1" outlineLevel="1"/>
    <col min="5" max="5" width="16.7109375" hidden="1" customWidth="1" outlineLevel="1"/>
    <col min="6" max="6" width="19.85546875" hidden="1" customWidth="1" outlineLevel="1"/>
    <col min="7" max="7" width="9.140625" collapsed="1"/>
  </cols>
  <sheetData>
    <row r="1" spans="1:9" ht="31.5">
      <c r="A1" s="11" t="s">
        <v>90</v>
      </c>
      <c r="B1" s="11" t="s">
        <v>91</v>
      </c>
      <c r="C1" s="11" t="s">
        <v>92</v>
      </c>
      <c r="D1" s="11" t="s">
        <v>93</v>
      </c>
      <c r="E1" s="11" t="s">
        <v>94</v>
      </c>
      <c r="F1" s="11" t="s">
        <v>95</v>
      </c>
      <c r="G1" s="11" t="s">
        <v>167</v>
      </c>
      <c r="H1" s="11" t="s">
        <v>168</v>
      </c>
      <c r="I1" s="11" t="s">
        <v>169</v>
      </c>
    </row>
    <row r="2" spans="1:9" ht="15.75" hidden="1" outlineLevel="2">
      <c r="A2" s="11" t="s">
        <v>98</v>
      </c>
      <c r="B2" s="11" t="s">
        <v>99</v>
      </c>
      <c r="C2" s="13">
        <v>4003</v>
      </c>
      <c r="D2" s="13">
        <v>3585</v>
      </c>
      <c r="E2" s="12">
        <v>0</v>
      </c>
      <c r="F2" s="12">
        <v>0</v>
      </c>
      <c r="G2">
        <f>C2+D2</f>
        <v>7588</v>
      </c>
      <c r="H2">
        <f>E2+F2</f>
        <v>0</v>
      </c>
      <c r="I2">
        <f>G2+H2</f>
        <v>7588</v>
      </c>
    </row>
    <row r="3" spans="1:9" ht="15.75" hidden="1" outlineLevel="2">
      <c r="A3" s="11" t="s">
        <v>101</v>
      </c>
      <c r="B3" s="11" t="s">
        <v>99</v>
      </c>
      <c r="C3" s="13">
        <v>9303</v>
      </c>
      <c r="D3" s="13">
        <v>7166</v>
      </c>
      <c r="E3" s="12">
        <v>0</v>
      </c>
      <c r="F3" s="12">
        <v>0</v>
      </c>
      <c r="G3">
        <f>C3+D3</f>
        <v>16469</v>
      </c>
      <c r="H3">
        <f>E3+F3</f>
        <v>0</v>
      </c>
      <c r="I3">
        <f>G3+H3</f>
        <v>16469</v>
      </c>
    </row>
    <row r="4" spans="1:9" ht="15.75" hidden="1" outlineLevel="2">
      <c r="A4" s="11" t="s">
        <v>107</v>
      </c>
      <c r="B4" s="11" t="s">
        <v>99</v>
      </c>
      <c r="C4" s="13">
        <v>9201</v>
      </c>
      <c r="D4" s="13">
        <v>6438</v>
      </c>
      <c r="E4" s="12">
        <v>0</v>
      </c>
      <c r="F4" s="12">
        <v>0</v>
      </c>
      <c r="G4">
        <f>C4+D4</f>
        <v>15639</v>
      </c>
      <c r="H4">
        <f>E4+F4</f>
        <v>0</v>
      </c>
      <c r="I4">
        <f>G4+H4</f>
        <v>15639</v>
      </c>
    </row>
    <row r="5" spans="1:9" ht="15.75" hidden="1" outlineLevel="2">
      <c r="A5" s="11" t="s">
        <v>108</v>
      </c>
      <c r="B5" s="11" t="s">
        <v>99</v>
      </c>
      <c r="C5" s="13">
        <v>5445</v>
      </c>
      <c r="D5" s="13">
        <v>4248</v>
      </c>
      <c r="E5" s="12">
        <v>0</v>
      </c>
      <c r="F5" s="12">
        <v>0</v>
      </c>
      <c r="G5">
        <f>C5+D5</f>
        <v>9693</v>
      </c>
      <c r="H5">
        <f>E5+F5</f>
        <v>0</v>
      </c>
      <c r="I5">
        <f>G5+H5</f>
        <v>9693</v>
      </c>
    </row>
    <row r="6" spans="1:9" ht="15.75" hidden="1" outlineLevel="2">
      <c r="A6" s="11" t="s">
        <v>110</v>
      </c>
      <c r="B6" s="11" t="s">
        <v>99</v>
      </c>
      <c r="C6" s="13">
        <v>8529</v>
      </c>
      <c r="D6" s="13">
        <v>7141</v>
      </c>
      <c r="E6" s="12">
        <v>0</v>
      </c>
      <c r="F6" s="12">
        <v>0</v>
      </c>
      <c r="G6">
        <f>C6+D6</f>
        <v>15670</v>
      </c>
      <c r="H6">
        <f>E6+F6</f>
        <v>0</v>
      </c>
      <c r="I6">
        <f>G6+H6</f>
        <v>15670</v>
      </c>
    </row>
    <row r="7" spans="1:9" ht="15.75" hidden="1" outlineLevel="2">
      <c r="A7" s="11" t="s">
        <v>114</v>
      </c>
      <c r="B7" s="11" t="s">
        <v>99</v>
      </c>
      <c r="C7" s="13">
        <v>2365</v>
      </c>
      <c r="D7" s="13">
        <v>1649</v>
      </c>
      <c r="E7" s="12">
        <v>0</v>
      </c>
      <c r="F7" s="12">
        <v>0</v>
      </c>
      <c r="G7">
        <f>C7+D7</f>
        <v>4014</v>
      </c>
      <c r="H7">
        <f>E7+F7</f>
        <v>0</v>
      </c>
      <c r="I7">
        <f>G7+H7</f>
        <v>4014</v>
      </c>
    </row>
    <row r="8" spans="1:9" ht="15.75" hidden="1" outlineLevel="2">
      <c r="A8" s="11" t="s">
        <v>119</v>
      </c>
      <c r="B8" s="11" t="s">
        <v>99</v>
      </c>
      <c r="C8" s="13">
        <v>7915</v>
      </c>
      <c r="D8" s="13">
        <v>5399</v>
      </c>
      <c r="E8" s="12">
        <v>0</v>
      </c>
      <c r="F8" s="12">
        <v>0</v>
      </c>
      <c r="G8">
        <f>C8+D8</f>
        <v>13314</v>
      </c>
      <c r="H8">
        <f>E8+F8</f>
        <v>0</v>
      </c>
      <c r="I8">
        <f>G8+H8</f>
        <v>13314</v>
      </c>
    </row>
    <row r="9" spans="1:9" ht="15.75" hidden="1" outlineLevel="2">
      <c r="A9" s="11" t="s">
        <v>124</v>
      </c>
      <c r="B9" s="11" t="s">
        <v>99</v>
      </c>
      <c r="C9" s="13">
        <v>3805</v>
      </c>
      <c r="D9" s="13">
        <v>2685</v>
      </c>
      <c r="E9" s="12">
        <v>0</v>
      </c>
      <c r="F9" s="12">
        <v>0</v>
      </c>
      <c r="G9">
        <f>C9+D9</f>
        <v>6490</v>
      </c>
      <c r="H9">
        <f>E9+F9</f>
        <v>0</v>
      </c>
      <c r="I9">
        <f>G9+H9</f>
        <v>6490</v>
      </c>
    </row>
    <row r="10" spans="1:9" ht="15.75" hidden="1" outlineLevel="2">
      <c r="A10" s="11" t="s">
        <v>125</v>
      </c>
      <c r="B10" s="11" t="s">
        <v>99</v>
      </c>
      <c r="C10" s="13">
        <v>5527</v>
      </c>
      <c r="D10" s="13">
        <v>3155</v>
      </c>
      <c r="E10" s="12">
        <v>0</v>
      </c>
      <c r="F10" s="12">
        <v>0</v>
      </c>
      <c r="G10">
        <f>C10+D10</f>
        <v>8682</v>
      </c>
      <c r="H10">
        <f>E10+F10</f>
        <v>0</v>
      </c>
      <c r="I10">
        <f>G10+H10</f>
        <v>8682</v>
      </c>
    </row>
    <row r="11" spans="1:9" ht="15.75" hidden="1" outlineLevel="2">
      <c r="A11" s="11" t="s">
        <v>127</v>
      </c>
      <c r="B11" s="11" t="s">
        <v>99</v>
      </c>
      <c r="C11" s="13">
        <v>4372</v>
      </c>
      <c r="D11" s="13">
        <v>5249</v>
      </c>
      <c r="E11" s="12">
        <v>0</v>
      </c>
      <c r="F11" s="12">
        <v>0</v>
      </c>
      <c r="G11">
        <f>C11+D11</f>
        <v>9621</v>
      </c>
      <c r="H11">
        <f>E11+F11</f>
        <v>0</v>
      </c>
      <c r="I11">
        <f>G11+H11</f>
        <v>9621</v>
      </c>
    </row>
    <row r="12" spans="1:9" ht="15.75" hidden="1" outlineLevel="2">
      <c r="A12" s="11" t="s">
        <v>128</v>
      </c>
      <c r="B12" s="11" t="s">
        <v>99</v>
      </c>
      <c r="C12" s="13">
        <v>7684</v>
      </c>
      <c r="D12" s="13">
        <v>5672</v>
      </c>
      <c r="E12" s="12">
        <v>0</v>
      </c>
      <c r="F12" s="12">
        <v>0</v>
      </c>
      <c r="G12">
        <f>C12+D12</f>
        <v>13356</v>
      </c>
      <c r="H12">
        <f>E12+F12</f>
        <v>0</v>
      </c>
      <c r="I12">
        <f>G12+H12</f>
        <v>13356</v>
      </c>
    </row>
    <row r="13" spans="1:9" ht="15.75" hidden="1" outlineLevel="2">
      <c r="A13" s="11" t="s">
        <v>131</v>
      </c>
      <c r="B13" s="11" t="s">
        <v>99</v>
      </c>
      <c r="C13" s="13">
        <v>5136</v>
      </c>
      <c r="D13" s="13">
        <v>3662</v>
      </c>
      <c r="E13" s="12">
        <v>0</v>
      </c>
      <c r="F13" s="12">
        <v>0</v>
      </c>
      <c r="G13">
        <f>C13+D13</f>
        <v>8798</v>
      </c>
      <c r="H13">
        <f>E13+F13</f>
        <v>0</v>
      </c>
      <c r="I13">
        <f>G13+H13</f>
        <v>8798</v>
      </c>
    </row>
    <row r="14" spans="1:9" ht="15.75" hidden="1" outlineLevel="2">
      <c r="A14" s="11" t="s">
        <v>136</v>
      </c>
      <c r="B14" s="11" t="s">
        <v>99</v>
      </c>
      <c r="C14" s="13">
        <v>5907</v>
      </c>
      <c r="D14" s="13">
        <v>4508</v>
      </c>
      <c r="E14" s="12">
        <v>0</v>
      </c>
      <c r="F14" s="12">
        <v>0</v>
      </c>
      <c r="G14">
        <f>C14+D14</f>
        <v>10415</v>
      </c>
      <c r="H14">
        <f>E14+F14</f>
        <v>0</v>
      </c>
      <c r="I14">
        <f>G14+H14</f>
        <v>10415</v>
      </c>
    </row>
    <row r="15" spans="1:9" ht="15.75" hidden="1" outlineLevel="2">
      <c r="A15" s="11" t="s">
        <v>137</v>
      </c>
      <c r="B15" s="11" t="s">
        <v>99</v>
      </c>
      <c r="C15" s="13">
        <v>2885</v>
      </c>
      <c r="D15" s="13">
        <v>5998</v>
      </c>
      <c r="E15" s="12">
        <v>0</v>
      </c>
      <c r="F15" s="12">
        <v>0</v>
      </c>
      <c r="G15">
        <f>C15+D15</f>
        <v>8883</v>
      </c>
      <c r="H15">
        <f>E15+F15</f>
        <v>0</v>
      </c>
      <c r="I15">
        <f>G15+H15</f>
        <v>8883</v>
      </c>
    </row>
    <row r="16" spans="1:9" ht="15.75" hidden="1" outlineLevel="2">
      <c r="A16" s="11" t="s">
        <v>144</v>
      </c>
      <c r="B16" s="11" t="s">
        <v>99</v>
      </c>
      <c r="C16" s="13">
        <v>4086</v>
      </c>
      <c r="D16" s="13">
        <v>3802</v>
      </c>
      <c r="E16" s="12">
        <v>0</v>
      </c>
      <c r="F16" s="12">
        <v>0</v>
      </c>
      <c r="G16">
        <f>C16+D16</f>
        <v>7888</v>
      </c>
      <c r="H16">
        <f>E16+F16</f>
        <v>0</v>
      </c>
      <c r="I16">
        <f>G16+H16</f>
        <v>7888</v>
      </c>
    </row>
    <row r="17" spans="1:9" ht="15.75" hidden="1" outlineLevel="2">
      <c r="A17" s="11" t="s">
        <v>148</v>
      </c>
      <c r="B17" s="11" t="s">
        <v>99</v>
      </c>
      <c r="C17" s="12">
        <v>898</v>
      </c>
      <c r="D17" s="12">
        <v>616</v>
      </c>
      <c r="E17" s="12">
        <v>0</v>
      </c>
      <c r="F17" s="12">
        <v>0</v>
      </c>
      <c r="G17">
        <f>C17+D17</f>
        <v>1514</v>
      </c>
      <c r="H17">
        <f>E17+F17</f>
        <v>0</v>
      </c>
      <c r="I17">
        <f>G17+H17</f>
        <v>1514</v>
      </c>
    </row>
    <row r="18" spans="1:9" ht="15.75" hidden="1" outlineLevel="2">
      <c r="A18" s="11" t="s">
        <v>154</v>
      </c>
      <c r="B18" s="11" t="s">
        <v>99</v>
      </c>
      <c r="C18" s="13">
        <v>2461</v>
      </c>
      <c r="D18" s="13">
        <v>1747</v>
      </c>
      <c r="E18" s="12">
        <v>0</v>
      </c>
      <c r="F18" s="12">
        <v>0</v>
      </c>
      <c r="G18">
        <f>C18+D18</f>
        <v>4208</v>
      </c>
      <c r="H18">
        <f>E18+F18</f>
        <v>0</v>
      </c>
      <c r="I18">
        <f>G18+H18</f>
        <v>4208</v>
      </c>
    </row>
    <row r="19" spans="1:9" ht="15.75" hidden="1" outlineLevel="2">
      <c r="A19" s="11" t="s">
        <v>157</v>
      </c>
      <c r="B19" s="11" t="s">
        <v>99</v>
      </c>
      <c r="C19" s="13">
        <v>6338</v>
      </c>
      <c r="D19" s="13">
        <v>6413</v>
      </c>
      <c r="E19" s="12">
        <v>0</v>
      </c>
      <c r="F19" s="12">
        <v>0</v>
      </c>
      <c r="G19">
        <f>C19+D19</f>
        <v>12751</v>
      </c>
      <c r="H19">
        <f>E19+F19</f>
        <v>0</v>
      </c>
      <c r="I19">
        <f>G19+H19</f>
        <v>12751</v>
      </c>
    </row>
    <row r="20" spans="1:9" ht="15.75" hidden="1" outlineLevel="2">
      <c r="A20" s="11" t="s">
        <v>161</v>
      </c>
      <c r="B20" s="11" t="s">
        <v>99</v>
      </c>
      <c r="C20" s="13">
        <v>1000</v>
      </c>
      <c r="D20" s="13">
        <v>1180</v>
      </c>
      <c r="E20" s="12">
        <v>0</v>
      </c>
      <c r="F20" s="12">
        <v>0</v>
      </c>
      <c r="G20">
        <f>C20+D20</f>
        <v>2180</v>
      </c>
      <c r="H20">
        <f>E20+F20</f>
        <v>0</v>
      </c>
      <c r="I20">
        <f>G20+H20</f>
        <v>2180</v>
      </c>
    </row>
    <row r="21" spans="1:9" ht="15.75" outlineLevel="1" collapsed="1">
      <c r="A21" s="11"/>
      <c r="B21" s="15" t="s">
        <v>170</v>
      </c>
      <c r="C21" s="13"/>
      <c r="D21" s="13"/>
      <c r="E21" s="12"/>
      <c r="F21" s="12"/>
      <c r="G21">
        <f>SUBTOTAL(9,G2:G20)</f>
        <v>177173</v>
      </c>
      <c r="H21">
        <f>SUBTOTAL(9,H2:H20)</f>
        <v>0</v>
      </c>
      <c r="I21">
        <f>SUBTOTAL(9,I2:I20)</f>
        <v>177173</v>
      </c>
    </row>
    <row r="22" spans="1:9" ht="15.75" hidden="1" outlineLevel="2">
      <c r="A22" s="11" t="s">
        <v>105</v>
      </c>
      <c r="B22" s="11" t="s">
        <v>106</v>
      </c>
      <c r="C22" s="13">
        <v>1740</v>
      </c>
      <c r="D22" s="12">
        <v>416</v>
      </c>
      <c r="E22" s="12">
        <v>0</v>
      </c>
      <c r="F22" s="12">
        <v>0</v>
      </c>
      <c r="G22">
        <f>C22+D22</f>
        <v>2156</v>
      </c>
      <c r="H22">
        <f>E22+F22</f>
        <v>0</v>
      </c>
      <c r="I22">
        <f>G22+H22</f>
        <v>2156</v>
      </c>
    </row>
    <row r="23" spans="1:9" ht="15.75" hidden="1" outlineLevel="2">
      <c r="A23" s="11" t="s">
        <v>109</v>
      </c>
      <c r="B23" s="11" t="s">
        <v>106</v>
      </c>
      <c r="C23" s="13">
        <v>1143</v>
      </c>
      <c r="D23" s="12">
        <v>466</v>
      </c>
      <c r="E23" s="12">
        <v>148</v>
      </c>
      <c r="F23" s="12">
        <v>527</v>
      </c>
      <c r="G23">
        <f>C23+D23</f>
        <v>1609</v>
      </c>
      <c r="H23">
        <f>E23+F23</f>
        <v>675</v>
      </c>
      <c r="I23">
        <f>G23+H23</f>
        <v>2284</v>
      </c>
    </row>
    <row r="24" spans="1:9" ht="15.75" hidden="1" outlineLevel="2">
      <c r="A24" s="11" t="s">
        <v>111</v>
      </c>
      <c r="B24" s="11" t="s">
        <v>106</v>
      </c>
      <c r="C24" s="13">
        <v>1963</v>
      </c>
      <c r="D24" s="12">
        <v>177</v>
      </c>
      <c r="E24" s="12">
        <v>395</v>
      </c>
      <c r="F24" s="12">
        <v>404</v>
      </c>
      <c r="G24">
        <f>C24+D24</f>
        <v>2140</v>
      </c>
      <c r="H24">
        <f>E24+F24</f>
        <v>799</v>
      </c>
      <c r="I24">
        <f>G24+H24</f>
        <v>2939</v>
      </c>
    </row>
    <row r="25" spans="1:9" ht="15.75" hidden="1" outlineLevel="2">
      <c r="A25" s="11" t="s">
        <v>116</v>
      </c>
      <c r="B25" s="11" t="s">
        <v>106</v>
      </c>
      <c r="C25" s="13">
        <v>1678</v>
      </c>
      <c r="D25" s="12">
        <v>61</v>
      </c>
      <c r="E25" s="12">
        <v>437</v>
      </c>
      <c r="F25" s="12">
        <v>491</v>
      </c>
      <c r="G25">
        <f>C25+D25</f>
        <v>1739</v>
      </c>
      <c r="H25">
        <f>E25+F25</f>
        <v>928</v>
      </c>
      <c r="I25">
        <f>G25+H25</f>
        <v>2667</v>
      </c>
    </row>
    <row r="26" spans="1:9" ht="15.75" hidden="1" outlineLevel="2">
      <c r="A26" s="11" t="s">
        <v>120</v>
      </c>
      <c r="B26" s="11" t="s">
        <v>106</v>
      </c>
      <c r="C26" s="13">
        <v>2281</v>
      </c>
      <c r="D26" s="12">
        <v>199</v>
      </c>
      <c r="E26" s="12">
        <v>390</v>
      </c>
      <c r="F26" s="12">
        <v>635</v>
      </c>
      <c r="G26">
        <f>C26+D26</f>
        <v>2480</v>
      </c>
      <c r="H26">
        <f>E26+F26</f>
        <v>1025</v>
      </c>
      <c r="I26">
        <f>G26+H26</f>
        <v>3505</v>
      </c>
    </row>
    <row r="27" spans="1:9" ht="15.75" hidden="1" outlineLevel="2">
      <c r="A27" s="11" t="s">
        <v>121</v>
      </c>
      <c r="B27" s="11" t="s">
        <v>106</v>
      </c>
      <c r="C27" s="13">
        <v>2471</v>
      </c>
      <c r="D27" s="13">
        <v>3573</v>
      </c>
      <c r="E27" s="13">
        <v>1039</v>
      </c>
      <c r="F27" s="13">
        <v>1721</v>
      </c>
      <c r="G27">
        <f>C27+D27</f>
        <v>6044</v>
      </c>
      <c r="H27">
        <f>E27+F27</f>
        <v>2760</v>
      </c>
      <c r="I27">
        <f>G27+H27</f>
        <v>8804</v>
      </c>
    </row>
    <row r="28" spans="1:9" ht="15.75" hidden="1" outlineLevel="2">
      <c r="A28" s="11" t="s">
        <v>122</v>
      </c>
      <c r="B28" s="11" t="s">
        <v>106</v>
      </c>
      <c r="C28" s="13">
        <v>1351</v>
      </c>
      <c r="D28" s="12">
        <v>407</v>
      </c>
      <c r="E28" s="12">
        <v>18</v>
      </c>
      <c r="F28" s="12">
        <v>337</v>
      </c>
      <c r="G28">
        <f>C28+D28</f>
        <v>1758</v>
      </c>
      <c r="H28">
        <f>E28+F28</f>
        <v>355</v>
      </c>
      <c r="I28">
        <f>G28+H28</f>
        <v>2113</v>
      </c>
    </row>
    <row r="29" spans="1:9" ht="15.75" hidden="1" outlineLevel="2">
      <c r="A29" s="11" t="s">
        <v>123</v>
      </c>
      <c r="B29" s="11" t="s">
        <v>106</v>
      </c>
      <c r="C29" s="13">
        <v>1516</v>
      </c>
      <c r="D29" s="12">
        <v>454</v>
      </c>
      <c r="E29" s="12">
        <v>282</v>
      </c>
      <c r="F29" s="12">
        <v>771</v>
      </c>
      <c r="G29">
        <f>C29+D29</f>
        <v>1970</v>
      </c>
      <c r="H29">
        <f>E29+F29</f>
        <v>1053</v>
      </c>
      <c r="I29">
        <f>G29+H29</f>
        <v>3023</v>
      </c>
    </row>
    <row r="30" spans="1:9" ht="15.75" hidden="1" outlineLevel="2">
      <c r="A30" s="11" t="s">
        <v>129</v>
      </c>
      <c r="B30" s="11" t="s">
        <v>106</v>
      </c>
      <c r="C30" s="13">
        <v>4306</v>
      </c>
      <c r="D30" s="12">
        <v>375</v>
      </c>
      <c r="E30" s="12">
        <v>632</v>
      </c>
      <c r="F30" s="13">
        <v>1186</v>
      </c>
      <c r="G30">
        <f>C30+D30</f>
        <v>4681</v>
      </c>
      <c r="H30">
        <f>E30+F30</f>
        <v>1818</v>
      </c>
      <c r="I30">
        <f>G30+H30</f>
        <v>6499</v>
      </c>
    </row>
    <row r="31" spans="1:9" ht="15.75" hidden="1" outlineLevel="2">
      <c r="A31" s="11" t="s">
        <v>139</v>
      </c>
      <c r="B31" s="11" t="s">
        <v>106</v>
      </c>
      <c r="C31" s="13">
        <v>5113</v>
      </c>
      <c r="D31" s="12">
        <v>0</v>
      </c>
      <c r="E31" s="13">
        <v>2479</v>
      </c>
      <c r="F31" s="12">
        <v>0</v>
      </c>
      <c r="G31">
        <f>C31+D31</f>
        <v>5113</v>
      </c>
      <c r="H31">
        <f>E31+F31</f>
        <v>2479</v>
      </c>
      <c r="I31">
        <f>G31+H31</f>
        <v>7592</v>
      </c>
    </row>
    <row r="32" spans="1:9" ht="15.75" hidden="1" outlineLevel="2">
      <c r="A32" s="11" t="s">
        <v>145</v>
      </c>
      <c r="B32" s="11" t="s">
        <v>106</v>
      </c>
      <c r="C32" s="13">
        <v>4074</v>
      </c>
      <c r="D32" s="12">
        <v>782</v>
      </c>
      <c r="E32" s="12">
        <v>312</v>
      </c>
      <c r="F32" s="12">
        <v>868</v>
      </c>
      <c r="G32">
        <f>C32+D32</f>
        <v>4856</v>
      </c>
      <c r="H32">
        <f>E32+F32</f>
        <v>1180</v>
      </c>
      <c r="I32">
        <f>G32+H32</f>
        <v>6036</v>
      </c>
    </row>
    <row r="33" spans="1:9" ht="15.75" hidden="1" outlineLevel="2">
      <c r="A33" s="11" t="s">
        <v>149</v>
      </c>
      <c r="B33" s="11" t="s">
        <v>106</v>
      </c>
      <c r="C33" s="13">
        <v>4671</v>
      </c>
      <c r="D33" s="12">
        <v>542</v>
      </c>
      <c r="E33" s="13">
        <v>1904</v>
      </c>
      <c r="F33" s="13">
        <v>2499</v>
      </c>
      <c r="G33">
        <f>C33+D33</f>
        <v>5213</v>
      </c>
      <c r="H33">
        <f>E33+F33</f>
        <v>4403</v>
      </c>
      <c r="I33">
        <f>G33+H33</f>
        <v>9616</v>
      </c>
    </row>
    <row r="34" spans="1:9" ht="15.75" hidden="1" outlineLevel="2">
      <c r="A34" s="11" t="s">
        <v>151</v>
      </c>
      <c r="B34" s="11" t="s">
        <v>106</v>
      </c>
      <c r="C34" s="12">
        <v>678</v>
      </c>
      <c r="D34" s="12">
        <v>603</v>
      </c>
      <c r="E34" s="12">
        <v>194</v>
      </c>
      <c r="F34" s="12">
        <v>682</v>
      </c>
      <c r="G34">
        <f>C34+D34</f>
        <v>1281</v>
      </c>
      <c r="H34">
        <f>E34+F34</f>
        <v>876</v>
      </c>
      <c r="I34">
        <f>G34+H34</f>
        <v>2157</v>
      </c>
    </row>
    <row r="35" spans="1:9" ht="15.75" hidden="1" outlineLevel="2">
      <c r="A35" s="11" t="s">
        <v>152</v>
      </c>
      <c r="B35" s="11" t="s">
        <v>106</v>
      </c>
      <c r="C35" s="13">
        <v>2100</v>
      </c>
      <c r="D35" s="12">
        <v>312</v>
      </c>
      <c r="E35" s="12">
        <v>266</v>
      </c>
      <c r="F35" s="12">
        <v>444</v>
      </c>
      <c r="G35">
        <f>C35+D35</f>
        <v>2412</v>
      </c>
      <c r="H35">
        <f>E35+F35</f>
        <v>710</v>
      </c>
      <c r="I35">
        <f>G35+H35</f>
        <v>3122</v>
      </c>
    </row>
    <row r="36" spans="1:9" ht="15.75" hidden="1" outlineLevel="2">
      <c r="A36" s="11" t="s">
        <v>153</v>
      </c>
      <c r="B36" s="11" t="s">
        <v>106</v>
      </c>
      <c r="C36" s="13">
        <v>2240</v>
      </c>
      <c r="D36" s="12">
        <v>22</v>
      </c>
      <c r="E36" s="13">
        <v>1299</v>
      </c>
      <c r="F36" s="13">
        <v>2196</v>
      </c>
      <c r="G36">
        <f>C36+D36</f>
        <v>2262</v>
      </c>
      <c r="H36">
        <f>E36+F36</f>
        <v>3495</v>
      </c>
      <c r="I36">
        <f>G36+H36</f>
        <v>5757</v>
      </c>
    </row>
    <row r="37" spans="1:9" ht="15.75" outlineLevel="1" collapsed="1">
      <c r="A37" s="11"/>
      <c r="B37" s="16" t="s">
        <v>171</v>
      </c>
      <c r="C37" s="13"/>
      <c r="D37" s="12"/>
      <c r="E37" s="13"/>
      <c r="F37" s="13"/>
      <c r="G37">
        <f>SUBTOTAL(9,G22:G36)</f>
        <v>45714</v>
      </c>
      <c r="H37">
        <f>SUBTOTAL(9,H22:H36)</f>
        <v>22556</v>
      </c>
      <c r="I37">
        <f>SUBTOTAL(9,I22:I36)</f>
        <v>68270</v>
      </c>
    </row>
    <row r="38" spans="1:9" ht="15.75" hidden="1" outlineLevel="2">
      <c r="A38" s="11" t="s">
        <v>102</v>
      </c>
      <c r="B38" s="11" t="s">
        <v>103</v>
      </c>
      <c r="C38" s="13">
        <v>3123</v>
      </c>
      <c r="D38" s="12">
        <v>586</v>
      </c>
      <c r="E38" s="12">
        <v>0</v>
      </c>
      <c r="F38" s="12">
        <v>0</v>
      </c>
      <c r="G38">
        <f>C38+D38</f>
        <v>3709</v>
      </c>
      <c r="H38">
        <f>E38+F38</f>
        <v>0</v>
      </c>
      <c r="I38">
        <f>G38+H38</f>
        <v>3709</v>
      </c>
    </row>
    <row r="39" spans="1:9" ht="15.75" hidden="1" outlineLevel="2">
      <c r="A39" s="11" t="s">
        <v>115</v>
      </c>
      <c r="B39" s="11" t="s">
        <v>103</v>
      </c>
      <c r="C39" s="12">
        <v>966</v>
      </c>
      <c r="D39" s="12">
        <v>747</v>
      </c>
      <c r="E39" s="12">
        <v>0</v>
      </c>
      <c r="F39" s="12">
        <v>0</v>
      </c>
      <c r="G39">
        <f>C39+D39</f>
        <v>1713</v>
      </c>
      <c r="H39">
        <f>E39+F39</f>
        <v>0</v>
      </c>
      <c r="I39">
        <f>G39+H39</f>
        <v>1713</v>
      </c>
    </row>
    <row r="40" spans="1:9" ht="15.75" hidden="1" outlineLevel="2">
      <c r="A40" s="11" t="s">
        <v>117</v>
      </c>
      <c r="B40" s="11" t="s">
        <v>103</v>
      </c>
      <c r="C40" s="12">
        <v>321</v>
      </c>
      <c r="D40" s="12">
        <v>133</v>
      </c>
      <c r="E40" s="12">
        <v>0</v>
      </c>
      <c r="F40" s="12">
        <v>0</v>
      </c>
      <c r="G40">
        <f>C40+D40</f>
        <v>454</v>
      </c>
      <c r="H40">
        <f>E40+F40</f>
        <v>0</v>
      </c>
      <c r="I40">
        <f>G40+H40</f>
        <v>454</v>
      </c>
    </row>
    <row r="41" spans="1:9" ht="15.75" hidden="1" outlineLevel="2">
      <c r="A41" s="11" t="s">
        <v>118</v>
      </c>
      <c r="B41" s="11" t="s">
        <v>103</v>
      </c>
      <c r="C41" s="12">
        <v>541</v>
      </c>
      <c r="D41" s="12">
        <v>276</v>
      </c>
      <c r="E41" s="12">
        <v>0</v>
      </c>
      <c r="F41" s="12">
        <v>0</v>
      </c>
      <c r="G41">
        <f>C41+D41</f>
        <v>817</v>
      </c>
      <c r="H41">
        <f>E41+F41</f>
        <v>0</v>
      </c>
      <c r="I41">
        <f>G41+H41</f>
        <v>817</v>
      </c>
    </row>
    <row r="42" spans="1:9" ht="15.75" hidden="1" outlineLevel="2">
      <c r="A42" s="11" t="s">
        <v>159</v>
      </c>
      <c r="B42" s="11" t="s">
        <v>103</v>
      </c>
      <c r="C42" s="12">
        <v>533</v>
      </c>
      <c r="D42" s="12">
        <v>0</v>
      </c>
      <c r="E42" s="12">
        <v>0</v>
      </c>
      <c r="F42" s="12">
        <v>0</v>
      </c>
      <c r="G42">
        <f>C42+D42</f>
        <v>533</v>
      </c>
      <c r="H42">
        <f>E42+F42</f>
        <v>0</v>
      </c>
      <c r="I42">
        <f>G42+H42</f>
        <v>533</v>
      </c>
    </row>
    <row r="43" spans="1:9" ht="15.75" outlineLevel="1" collapsed="1">
      <c r="A43" s="11"/>
      <c r="B43" s="16" t="s">
        <v>172</v>
      </c>
      <c r="C43" s="12"/>
      <c r="D43" s="12"/>
      <c r="E43" s="12"/>
      <c r="F43" s="12"/>
      <c r="G43">
        <f>SUBTOTAL(9,G38:G42)</f>
        <v>7226</v>
      </c>
      <c r="H43">
        <f>SUBTOTAL(9,H38:H42)</f>
        <v>0</v>
      </c>
      <c r="I43">
        <f>SUBTOTAL(9,I38:I42)</f>
        <v>7226</v>
      </c>
    </row>
    <row r="44" spans="1:9" ht="15.75" hidden="1" outlineLevel="2">
      <c r="A44" s="11" t="s">
        <v>96</v>
      </c>
      <c r="B44" s="11" t="s">
        <v>97</v>
      </c>
      <c r="C44" s="12">
        <v>29</v>
      </c>
      <c r="D44" s="12">
        <v>11</v>
      </c>
      <c r="E44" s="12">
        <v>0</v>
      </c>
      <c r="F44" s="12">
        <v>0</v>
      </c>
      <c r="G44">
        <f>C44+D44</f>
        <v>40</v>
      </c>
      <c r="H44">
        <f>E44+F44</f>
        <v>0</v>
      </c>
      <c r="I44">
        <f>G44+H44</f>
        <v>40</v>
      </c>
    </row>
    <row r="45" spans="1:9" ht="15.75" hidden="1" outlineLevel="2">
      <c r="A45" s="11" t="s">
        <v>100</v>
      </c>
      <c r="B45" s="11" t="s">
        <v>97</v>
      </c>
      <c r="C45" s="12">
        <v>85</v>
      </c>
      <c r="D45" s="12">
        <v>0</v>
      </c>
      <c r="E45" s="12">
        <v>0</v>
      </c>
      <c r="F45" s="12">
        <v>0</v>
      </c>
      <c r="G45">
        <f>C45+D45</f>
        <v>85</v>
      </c>
      <c r="H45">
        <f>E45+F45</f>
        <v>0</v>
      </c>
      <c r="I45">
        <f>G45+H45</f>
        <v>85</v>
      </c>
    </row>
    <row r="46" spans="1:9" ht="15.75" hidden="1" outlineLevel="2">
      <c r="A46" s="11" t="s">
        <v>104</v>
      </c>
      <c r="B46" s="11" t="s">
        <v>97</v>
      </c>
      <c r="C46" s="13">
        <v>2675</v>
      </c>
      <c r="D46" s="12">
        <v>31</v>
      </c>
      <c r="E46" s="13">
        <v>2734</v>
      </c>
      <c r="F46" s="12">
        <v>548</v>
      </c>
      <c r="G46">
        <f>C46+D46</f>
        <v>2706</v>
      </c>
      <c r="H46">
        <f>E46+F46</f>
        <v>3282</v>
      </c>
      <c r="I46">
        <f>G46+H46</f>
        <v>5988</v>
      </c>
    </row>
    <row r="47" spans="1:9" ht="15.75" hidden="1" outlineLevel="2">
      <c r="A47" s="11" t="s">
        <v>134</v>
      </c>
      <c r="B47" s="11" t="s">
        <v>97</v>
      </c>
      <c r="C47" s="12">
        <v>0</v>
      </c>
      <c r="D47" s="12">
        <v>0</v>
      </c>
      <c r="E47" s="12">
        <v>41</v>
      </c>
      <c r="F47" s="12">
        <v>164</v>
      </c>
      <c r="G47">
        <f>C47+D47</f>
        <v>0</v>
      </c>
      <c r="H47">
        <f>E47+F47</f>
        <v>205</v>
      </c>
      <c r="I47">
        <f>G47+H47</f>
        <v>205</v>
      </c>
    </row>
    <row r="48" spans="1:9" ht="15.75" hidden="1" outlineLevel="2">
      <c r="A48" s="11" t="s">
        <v>138</v>
      </c>
      <c r="B48" s="11" t="s">
        <v>97</v>
      </c>
      <c r="C48" s="12">
        <v>0</v>
      </c>
      <c r="D48" s="12">
        <v>0</v>
      </c>
      <c r="E48" s="12">
        <v>565</v>
      </c>
      <c r="F48" s="12">
        <v>41</v>
      </c>
      <c r="G48">
        <f>C48+D48</f>
        <v>0</v>
      </c>
      <c r="H48">
        <f>E48+F48</f>
        <v>606</v>
      </c>
      <c r="I48">
        <f>G48+H48</f>
        <v>606</v>
      </c>
    </row>
    <row r="49" spans="1:9" ht="15.75" hidden="1" outlineLevel="2">
      <c r="A49" s="11" t="s">
        <v>141</v>
      </c>
      <c r="B49" s="11" t="s">
        <v>97</v>
      </c>
      <c r="C49" s="12">
        <v>54</v>
      </c>
      <c r="D49" s="12">
        <v>0</v>
      </c>
      <c r="E49" s="12">
        <v>0</v>
      </c>
      <c r="F49" s="12">
        <v>0</v>
      </c>
      <c r="G49">
        <f>C49+D49</f>
        <v>54</v>
      </c>
      <c r="H49">
        <f>E49+F49</f>
        <v>0</v>
      </c>
      <c r="I49">
        <f>G49+H49</f>
        <v>54</v>
      </c>
    </row>
    <row r="50" spans="1:9" ht="15.75" hidden="1" outlineLevel="2">
      <c r="A50" s="11" t="s">
        <v>142</v>
      </c>
      <c r="B50" s="11" t="s">
        <v>97</v>
      </c>
      <c r="C50" s="12">
        <v>247</v>
      </c>
      <c r="D50" s="12">
        <v>0</v>
      </c>
      <c r="E50" s="12">
        <v>0</v>
      </c>
      <c r="F50" s="12">
        <v>0</v>
      </c>
      <c r="G50">
        <f>C50+D50</f>
        <v>247</v>
      </c>
      <c r="H50">
        <f>E50+F50</f>
        <v>0</v>
      </c>
      <c r="I50">
        <f>G50+H50</f>
        <v>247</v>
      </c>
    </row>
    <row r="51" spans="1:9" ht="15.75" hidden="1" outlineLevel="2">
      <c r="A51" s="11" t="s">
        <v>150</v>
      </c>
      <c r="B51" s="11" t="s">
        <v>97</v>
      </c>
      <c r="C51" s="12">
        <v>199</v>
      </c>
      <c r="D51" s="12">
        <v>42</v>
      </c>
      <c r="E51" s="12">
        <v>0</v>
      </c>
      <c r="F51" s="12">
        <v>0</v>
      </c>
      <c r="G51">
        <f>C51+D51</f>
        <v>241</v>
      </c>
      <c r="H51">
        <f>E51+F51</f>
        <v>0</v>
      </c>
      <c r="I51">
        <f>G51+H51</f>
        <v>241</v>
      </c>
    </row>
    <row r="52" spans="1:9" ht="15.75" hidden="1" outlineLevel="2">
      <c r="A52" s="11" t="s">
        <v>156</v>
      </c>
      <c r="B52" s="11" t="s">
        <v>97</v>
      </c>
      <c r="C52" s="12">
        <v>63</v>
      </c>
      <c r="D52" s="12">
        <v>0</v>
      </c>
      <c r="E52" s="12">
        <v>0</v>
      </c>
      <c r="F52" s="12">
        <v>0</v>
      </c>
      <c r="G52">
        <f>C52+D52</f>
        <v>63</v>
      </c>
      <c r="H52">
        <f>E52+F52</f>
        <v>0</v>
      </c>
      <c r="I52">
        <f>G52+H52</f>
        <v>63</v>
      </c>
    </row>
    <row r="53" spans="1:9" ht="15.75" hidden="1" outlineLevel="2">
      <c r="A53" s="11" t="s">
        <v>162</v>
      </c>
      <c r="B53" s="11" t="s">
        <v>97</v>
      </c>
      <c r="C53" s="12">
        <v>168</v>
      </c>
      <c r="D53" s="12">
        <v>0</v>
      </c>
      <c r="E53" s="12">
        <v>0</v>
      </c>
      <c r="F53" s="12">
        <v>0</v>
      </c>
      <c r="G53">
        <f>C53+D53</f>
        <v>168</v>
      </c>
      <c r="H53">
        <f>E53+F53</f>
        <v>0</v>
      </c>
      <c r="I53">
        <f>G53+H53</f>
        <v>168</v>
      </c>
    </row>
    <row r="54" spans="1:9" ht="15.75" hidden="1" outlineLevel="2">
      <c r="A54" s="11" t="s">
        <v>163</v>
      </c>
      <c r="B54" s="11" t="s">
        <v>97</v>
      </c>
      <c r="C54" s="12">
        <v>40</v>
      </c>
      <c r="D54" s="12">
        <v>0</v>
      </c>
      <c r="E54" s="12">
        <v>0</v>
      </c>
      <c r="F54" s="12">
        <v>0</v>
      </c>
      <c r="G54">
        <f>C54+D54</f>
        <v>40</v>
      </c>
      <c r="H54">
        <f>E54+F54</f>
        <v>0</v>
      </c>
      <c r="I54">
        <f>G54+H54</f>
        <v>40</v>
      </c>
    </row>
    <row r="55" spans="1:9" ht="15.75" outlineLevel="1" collapsed="1">
      <c r="A55" s="11"/>
      <c r="B55" s="16" t="s">
        <v>173</v>
      </c>
      <c r="C55" s="12"/>
      <c r="D55" s="12"/>
      <c r="E55" s="12"/>
      <c r="F55" s="12"/>
      <c r="G55">
        <f>SUBTOTAL(9,G44:G54)</f>
        <v>3644</v>
      </c>
      <c r="H55">
        <f>SUBTOTAL(9,H44:H54)</f>
        <v>4093</v>
      </c>
      <c r="I55">
        <f>SUBTOTAL(9,I44:I54)</f>
        <v>7737</v>
      </c>
    </row>
    <row r="56" spans="1:9" ht="15.75" hidden="1" outlineLevel="2">
      <c r="A56" s="11" t="s">
        <v>112</v>
      </c>
      <c r="B56" s="11" t="s">
        <v>113</v>
      </c>
      <c r="C56" s="13">
        <v>6080</v>
      </c>
      <c r="D56" s="12">
        <v>157</v>
      </c>
      <c r="E56" s="12">
        <v>246</v>
      </c>
      <c r="F56" s="12">
        <v>497</v>
      </c>
      <c r="G56">
        <f>C56+D56</f>
        <v>6237</v>
      </c>
      <c r="H56">
        <f>E56+F56</f>
        <v>743</v>
      </c>
      <c r="I56">
        <f>G56+H56</f>
        <v>6980</v>
      </c>
    </row>
    <row r="57" spans="1:9" ht="15.75" hidden="1" outlineLevel="2">
      <c r="A57" s="11" t="s">
        <v>126</v>
      </c>
      <c r="B57" s="11" t="s">
        <v>113</v>
      </c>
      <c r="C57" s="13">
        <v>9355</v>
      </c>
      <c r="D57" s="13">
        <v>2717</v>
      </c>
      <c r="E57" s="12">
        <v>726</v>
      </c>
      <c r="F57" s="13">
        <v>2253</v>
      </c>
      <c r="G57">
        <f>C57+D57</f>
        <v>12072</v>
      </c>
      <c r="H57">
        <f>E57+F57</f>
        <v>2979</v>
      </c>
      <c r="I57">
        <f>G57+H57</f>
        <v>15051</v>
      </c>
    </row>
    <row r="58" spans="1:9" ht="15.75" hidden="1" outlineLevel="2">
      <c r="A58" s="11" t="s">
        <v>130</v>
      </c>
      <c r="B58" s="11" t="s">
        <v>113</v>
      </c>
      <c r="C58" s="13">
        <v>12113</v>
      </c>
      <c r="D58" s="13">
        <v>2026</v>
      </c>
      <c r="E58" s="13">
        <v>1079</v>
      </c>
      <c r="F58" s="13">
        <v>2953</v>
      </c>
      <c r="G58">
        <f>C58+D58</f>
        <v>14139</v>
      </c>
      <c r="H58">
        <f>E58+F58</f>
        <v>4032</v>
      </c>
      <c r="I58">
        <f>G58+H58</f>
        <v>18171</v>
      </c>
    </row>
    <row r="59" spans="1:9" ht="15.75" hidden="1" outlineLevel="2">
      <c r="A59" s="11" t="s">
        <v>135</v>
      </c>
      <c r="B59" s="11" t="s">
        <v>113</v>
      </c>
      <c r="C59" s="13">
        <v>4695</v>
      </c>
      <c r="D59" s="13">
        <v>1672</v>
      </c>
      <c r="E59" s="12">
        <v>457</v>
      </c>
      <c r="F59" s="13">
        <v>1575</v>
      </c>
      <c r="G59">
        <f>C59+D59</f>
        <v>6367</v>
      </c>
      <c r="H59">
        <f>E59+F59</f>
        <v>2032</v>
      </c>
      <c r="I59">
        <f>G59+H59</f>
        <v>8399</v>
      </c>
    </row>
    <row r="60" spans="1:9" ht="15.75" hidden="1" outlineLevel="2">
      <c r="A60" s="11" t="s">
        <v>140</v>
      </c>
      <c r="B60" s="11" t="s">
        <v>113</v>
      </c>
      <c r="C60" s="13">
        <v>6068</v>
      </c>
      <c r="D60" s="12">
        <v>745</v>
      </c>
      <c r="E60" s="12">
        <v>187</v>
      </c>
      <c r="F60" s="12">
        <v>559</v>
      </c>
      <c r="G60">
        <f>C60+D60</f>
        <v>6813</v>
      </c>
      <c r="H60">
        <f>E60+F60</f>
        <v>746</v>
      </c>
      <c r="I60">
        <f>G60+H60</f>
        <v>7559</v>
      </c>
    </row>
    <row r="61" spans="1:9" ht="15.75" hidden="1" outlineLevel="2">
      <c r="A61" s="11" t="s">
        <v>143</v>
      </c>
      <c r="B61" s="11" t="s">
        <v>113</v>
      </c>
      <c r="C61" s="13">
        <v>5224</v>
      </c>
      <c r="D61" s="12">
        <v>552</v>
      </c>
      <c r="E61" s="12">
        <v>6</v>
      </c>
      <c r="F61" s="12">
        <v>244</v>
      </c>
      <c r="G61">
        <f>C61+D61</f>
        <v>5776</v>
      </c>
      <c r="H61">
        <f>E61+F61</f>
        <v>250</v>
      </c>
      <c r="I61">
        <f>G61+H61</f>
        <v>6026</v>
      </c>
    </row>
    <row r="62" spans="1:9" ht="15.75" hidden="1" outlineLevel="2">
      <c r="A62" s="11" t="s">
        <v>146</v>
      </c>
      <c r="B62" s="11" t="s">
        <v>113</v>
      </c>
      <c r="C62" s="13">
        <v>8335</v>
      </c>
      <c r="D62" s="13">
        <v>1330</v>
      </c>
      <c r="E62" s="12">
        <v>315</v>
      </c>
      <c r="F62" s="13">
        <v>1026</v>
      </c>
      <c r="G62">
        <f>C62+D62</f>
        <v>9665</v>
      </c>
      <c r="H62">
        <f>E62+F62</f>
        <v>1341</v>
      </c>
      <c r="I62">
        <f>G62+H62</f>
        <v>11006</v>
      </c>
    </row>
    <row r="63" spans="1:9" ht="15.75" hidden="1" outlineLevel="2">
      <c r="A63" s="11" t="s">
        <v>155</v>
      </c>
      <c r="B63" s="11" t="s">
        <v>113</v>
      </c>
      <c r="C63" s="12">
        <v>0</v>
      </c>
      <c r="D63" s="13">
        <v>17319</v>
      </c>
      <c r="E63" s="12">
        <v>0</v>
      </c>
      <c r="F63" s="12">
        <v>887</v>
      </c>
      <c r="G63">
        <f>C63+D63</f>
        <v>17319</v>
      </c>
      <c r="H63">
        <f>E63+F63</f>
        <v>887</v>
      </c>
      <c r="I63">
        <f>G63+H63</f>
        <v>18206</v>
      </c>
    </row>
    <row r="64" spans="1:9" ht="15.75" hidden="1" outlineLevel="2">
      <c r="A64" s="11" t="s">
        <v>160</v>
      </c>
      <c r="B64" s="11" t="s">
        <v>113</v>
      </c>
      <c r="C64" s="13">
        <v>7768</v>
      </c>
      <c r="D64" s="13">
        <v>1411</v>
      </c>
      <c r="E64" s="12">
        <v>308</v>
      </c>
      <c r="F64" s="13">
        <v>1333</v>
      </c>
      <c r="G64">
        <f>C64+D64</f>
        <v>9179</v>
      </c>
      <c r="H64">
        <f>E64+F64</f>
        <v>1641</v>
      </c>
      <c r="I64">
        <f>G64+H64</f>
        <v>10820</v>
      </c>
    </row>
    <row r="65" spans="1:9" ht="15.75" outlineLevel="1" collapsed="1">
      <c r="A65" s="11"/>
      <c r="B65" s="16" t="s">
        <v>174</v>
      </c>
      <c r="C65" s="13"/>
      <c r="D65" s="13"/>
      <c r="E65" s="12"/>
      <c r="F65" s="13"/>
      <c r="G65">
        <f>SUBTOTAL(9,G56:G64)</f>
        <v>87567</v>
      </c>
      <c r="H65">
        <f>SUBTOTAL(9,H56:H64)</f>
        <v>14651</v>
      </c>
      <c r="I65">
        <f>SUBTOTAL(9,I56:I64)</f>
        <v>102218</v>
      </c>
    </row>
    <row r="66" spans="1:9" ht="15.75" hidden="1" outlineLevel="2">
      <c r="A66" s="11" t="s">
        <v>132</v>
      </c>
      <c r="B66" s="11" t="s">
        <v>133</v>
      </c>
      <c r="C66" s="13">
        <v>4790</v>
      </c>
      <c r="D66" s="13">
        <v>1134</v>
      </c>
      <c r="E66" s="13">
        <v>1630</v>
      </c>
      <c r="F66" s="13">
        <v>1286</v>
      </c>
      <c r="G66">
        <f>C66+D66</f>
        <v>5924</v>
      </c>
      <c r="H66">
        <f>E66+F66</f>
        <v>2916</v>
      </c>
      <c r="I66">
        <f>G66+H66</f>
        <v>8840</v>
      </c>
    </row>
    <row r="67" spans="1:9" ht="15.75" hidden="1" outlineLevel="2">
      <c r="A67" s="11" t="s">
        <v>147</v>
      </c>
      <c r="B67" s="11" t="s">
        <v>133</v>
      </c>
      <c r="C67" s="13">
        <v>36684</v>
      </c>
      <c r="D67" s="13">
        <v>3839</v>
      </c>
      <c r="E67" s="13">
        <v>7186</v>
      </c>
      <c r="F67" s="13">
        <v>6939</v>
      </c>
      <c r="G67">
        <f>C67+D67</f>
        <v>40523</v>
      </c>
      <c r="H67">
        <f>E67+F67</f>
        <v>14125</v>
      </c>
      <c r="I67">
        <f>G67+H67</f>
        <v>54648</v>
      </c>
    </row>
    <row r="68" spans="1:9" ht="15.75" hidden="1" outlineLevel="2">
      <c r="A68" s="11" t="s">
        <v>158</v>
      </c>
      <c r="B68" s="11" t="s">
        <v>133</v>
      </c>
      <c r="C68" s="12">
        <v>440</v>
      </c>
      <c r="D68" s="12">
        <v>357</v>
      </c>
      <c r="E68" s="13">
        <v>3835</v>
      </c>
      <c r="F68" s="13">
        <v>1423</v>
      </c>
      <c r="G68">
        <f>C68+D68</f>
        <v>797</v>
      </c>
      <c r="H68">
        <f>E68+F68</f>
        <v>5258</v>
      </c>
      <c r="I68">
        <f>G68+H68</f>
        <v>6055</v>
      </c>
    </row>
    <row r="69" spans="1:9" ht="15.75" outlineLevel="1" collapsed="1">
      <c r="A69" s="11"/>
      <c r="B69" s="16" t="s">
        <v>175</v>
      </c>
      <c r="C69" s="12"/>
      <c r="D69" s="12"/>
      <c r="E69" s="13"/>
      <c r="F69" s="13"/>
      <c r="G69">
        <f>SUBTOTAL(9,G66:G68)</f>
        <v>47244</v>
      </c>
      <c r="H69">
        <f>SUBTOTAL(9,H66:H68)</f>
        <v>22299</v>
      </c>
      <c r="I69">
        <f>SUBTOTAL(9,I66:I68)</f>
        <v>69543</v>
      </c>
    </row>
    <row r="70" spans="1:9" ht="15.75">
      <c r="A70" s="11"/>
      <c r="B70" s="16" t="s">
        <v>88</v>
      </c>
      <c r="C70" s="12"/>
      <c r="D70" s="12"/>
      <c r="E70" s="13"/>
      <c r="F70" s="13"/>
      <c r="G70">
        <f>SUBTOTAL(9,G2:G68)</f>
        <v>368568</v>
      </c>
      <c r="H70">
        <f>SUBTOTAL(9,H2:H68)</f>
        <v>63599</v>
      </c>
      <c r="I70">
        <f>SUBTOTAL(9,I2:I68)</f>
        <v>432167</v>
      </c>
    </row>
    <row r="72" spans="1:9">
      <c r="A72" t="s">
        <v>179</v>
      </c>
    </row>
    <row r="73" spans="1:9">
      <c r="A73" t="s">
        <v>180</v>
      </c>
    </row>
    <row r="74" spans="1:9">
      <c r="A74" t="s">
        <v>181</v>
      </c>
      <c r="G74" s="4" t="s">
        <v>176</v>
      </c>
      <c r="H74" s="4" t="s">
        <v>177</v>
      </c>
      <c r="I74" s="4" t="s">
        <v>178</v>
      </c>
    </row>
    <row r="75" spans="1:9">
      <c r="A75" t="s">
        <v>182</v>
      </c>
    </row>
    <row r="76" spans="1:9">
      <c r="A76" t="s">
        <v>183</v>
      </c>
    </row>
  </sheetData>
  <sortState ref="A2:I63">
    <sortCondition ref="B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85"/>
  <sheetViews>
    <sheetView tabSelected="1" topLeftCell="C1" workbookViewId="0">
      <selection activeCell="K30" sqref="K30"/>
    </sheetView>
  </sheetViews>
  <sheetFormatPr defaultRowHeight="15"/>
  <cols>
    <col min="1" max="1" width="8.85546875" customWidth="1"/>
    <col min="2" max="2" width="42.28515625" customWidth="1"/>
    <col min="3" max="3" width="21.7109375" customWidth="1"/>
    <col min="4" max="4" width="22.28515625" customWidth="1"/>
    <col min="5" max="5" width="16.5703125" customWidth="1"/>
    <col min="6" max="6" width="19.42578125" customWidth="1"/>
    <col min="10" max="10" width="14.7109375" style="22" customWidth="1"/>
    <col min="13" max="13" width="13" bestFit="1" customWidth="1"/>
    <col min="14" max="15" width="14" bestFit="1" customWidth="1"/>
    <col min="16" max="16" width="13.85546875" bestFit="1" customWidth="1"/>
    <col min="17" max="17" width="21.140625" bestFit="1" customWidth="1"/>
  </cols>
  <sheetData>
    <row r="1" spans="1:17" ht="15.75">
      <c r="A1" s="11" t="s">
        <v>91</v>
      </c>
      <c r="B1" t="s">
        <v>184</v>
      </c>
      <c r="C1" t="s">
        <v>185</v>
      </c>
      <c r="D1" t="s">
        <v>186</v>
      </c>
      <c r="E1" t="s">
        <v>187</v>
      </c>
      <c r="F1" t="s">
        <v>188</v>
      </c>
      <c r="G1" t="s">
        <v>167</v>
      </c>
      <c r="H1" t="s">
        <v>168</v>
      </c>
      <c r="I1" t="s">
        <v>378</v>
      </c>
      <c r="J1" s="22" t="s">
        <v>379</v>
      </c>
    </row>
    <row r="2" spans="1:17" ht="15.75">
      <c r="A2" s="11" t="s">
        <v>189</v>
      </c>
      <c r="B2" s="17" t="s">
        <v>190</v>
      </c>
      <c r="C2" s="18">
        <v>7530</v>
      </c>
      <c r="D2" s="18">
        <v>551</v>
      </c>
      <c r="E2" s="18">
        <v>322</v>
      </c>
      <c r="F2" s="18">
        <v>452</v>
      </c>
      <c r="G2" s="21">
        <f t="shared" ref="G2:G33" si="0">C2+D2</f>
        <v>8081</v>
      </c>
      <c r="H2" s="21">
        <f t="shared" ref="H2:H33" si="1">E2+F2</f>
        <v>774</v>
      </c>
      <c r="I2" s="21">
        <f t="shared" ref="I2:I33" si="2">G2+H2</f>
        <v>8855</v>
      </c>
      <c r="J2" s="23">
        <f t="shared" ref="J2:J33" si="3">H2/I2</f>
        <v>8.7408243929983059E-2</v>
      </c>
      <c r="N2" s="8" t="s">
        <v>382</v>
      </c>
    </row>
    <row r="3" spans="1:17" ht="15.75">
      <c r="A3" s="11" t="s">
        <v>191</v>
      </c>
      <c r="B3" s="17" t="s">
        <v>192</v>
      </c>
      <c r="C3" s="18">
        <v>6209</v>
      </c>
      <c r="D3" s="18">
        <v>716</v>
      </c>
      <c r="E3" s="18">
        <v>830</v>
      </c>
      <c r="F3" s="18">
        <v>764</v>
      </c>
      <c r="G3" s="18">
        <f t="shared" si="0"/>
        <v>6925</v>
      </c>
      <c r="H3" s="18">
        <f t="shared" si="1"/>
        <v>1594</v>
      </c>
      <c r="I3" s="18">
        <f t="shared" si="2"/>
        <v>8519</v>
      </c>
      <c r="J3" s="24">
        <f t="shared" si="3"/>
        <v>0.18711116328207536</v>
      </c>
      <c r="M3" s="8" t="s">
        <v>87</v>
      </c>
      <c r="N3" t="s">
        <v>381</v>
      </c>
      <c r="O3" t="s">
        <v>383</v>
      </c>
      <c r="P3" t="s">
        <v>384</v>
      </c>
      <c r="Q3" t="s">
        <v>385</v>
      </c>
    </row>
    <row r="4" spans="1:17" ht="15.75">
      <c r="A4" s="11" t="s">
        <v>189</v>
      </c>
      <c r="B4" s="17" t="s">
        <v>193</v>
      </c>
      <c r="C4" s="18">
        <v>1225</v>
      </c>
      <c r="D4" s="18">
        <v>108</v>
      </c>
      <c r="E4" s="18">
        <v>48</v>
      </c>
      <c r="F4" s="18">
        <v>107</v>
      </c>
      <c r="G4" s="18">
        <f t="shared" si="0"/>
        <v>1333</v>
      </c>
      <c r="H4" s="18">
        <f t="shared" si="1"/>
        <v>155</v>
      </c>
      <c r="I4" s="18">
        <f t="shared" si="2"/>
        <v>1488</v>
      </c>
      <c r="J4" s="24">
        <f t="shared" si="3"/>
        <v>0.10416666666666667</v>
      </c>
      <c r="M4" s="9" t="s">
        <v>191</v>
      </c>
      <c r="N4" s="10">
        <v>148973</v>
      </c>
      <c r="O4" s="10">
        <v>34318</v>
      </c>
      <c r="P4" s="10">
        <v>183291</v>
      </c>
      <c r="Q4" s="29">
        <v>0.18723232455494268</v>
      </c>
    </row>
    <row r="5" spans="1:17" ht="15.75">
      <c r="A5" s="11" t="s">
        <v>191</v>
      </c>
      <c r="B5" s="17" t="s">
        <v>194</v>
      </c>
      <c r="C5" s="18">
        <v>5115</v>
      </c>
      <c r="D5" s="18">
        <v>860</v>
      </c>
      <c r="E5" s="18">
        <v>201</v>
      </c>
      <c r="F5" s="18">
        <v>924</v>
      </c>
      <c r="G5" s="18">
        <f t="shared" si="0"/>
        <v>5975</v>
      </c>
      <c r="H5" s="18">
        <f t="shared" si="1"/>
        <v>1125</v>
      </c>
      <c r="I5" s="18">
        <f t="shared" si="2"/>
        <v>7100</v>
      </c>
      <c r="J5" s="24">
        <f t="shared" si="3"/>
        <v>0.15845070422535212</v>
      </c>
      <c r="M5" s="9" t="s">
        <v>225</v>
      </c>
      <c r="N5" s="10">
        <v>25619</v>
      </c>
      <c r="O5" s="10">
        <v>1693</v>
      </c>
      <c r="P5" s="10">
        <v>27312</v>
      </c>
      <c r="Q5" s="29">
        <v>6.1987404803749264E-2</v>
      </c>
    </row>
    <row r="6" spans="1:17" ht="15.75">
      <c r="A6" s="11" t="s">
        <v>195</v>
      </c>
      <c r="B6" s="17" t="s">
        <v>196</v>
      </c>
      <c r="C6" s="18">
        <v>5581</v>
      </c>
      <c r="D6" s="18">
        <v>518</v>
      </c>
      <c r="E6" s="18">
        <v>367</v>
      </c>
      <c r="F6" s="18">
        <v>768</v>
      </c>
      <c r="G6" s="18">
        <f t="shared" si="0"/>
        <v>6099</v>
      </c>
      <c r="H6" s="18">
        <f t="shared" si="1"/>
        <v>1135</v>
      </c>
      <c r="I6" s="18">
        <f t="shared" si="2"/>
        <v>7234</v>
      </c>
      <c r="J6" s="24">
        <f t="shared" si="3"/>
        <v>0.15689798175283384</v>
      </c>
      <c r="M6" s="9" t="s">
        <v>198</v>
      </c>
      <c r="N6" s="10">
        <v>149176</v>
      </c>
      <c r="O6" s="10">
        <v>19457</v>
      </c>
      <c r="P6" s="10">
        <v>168633</v>
      </c>
      <c r="Q6" s="29">
        <v>0.1153807380524571</v>
      </c>
    </row>
    <row r="7" spans="1:17" ht="15.75">
      <c r="A7" s="11" t="s">
        <v>189</v>
      </c>
      <c r="B7" s="17" t="s">
        <v>197</v>
      </c>
      <c r="C7" s="18">
        <v>5394</v>
      </c>
      <c r="D7" s="18">
        <v>761</v>
      </c>
      <c r="E7" s="18">
        <v>481</v>
      </c>
      <c r="F7" s="18">
        <v>1035</v>
      </c>
      <c r="G7" s="18">
        <f t="shared" si="0"/>
        <v>6155</v>
      </c>
      <c r="H7" s="18">
        <f t="shared" si="1"/>
        <v>1516</v>
      </c>
      <c r="I7" s="18">
        <f t="shared" si="2"/>
        <v>7671</v>
      </c>
      <c r="J7" s="24">
        <f t="shared" si="3"/>
        <v>0.19762742797549213</v>
      </c>
      <c r="M7" s="9" t="s">
        <v>189</v>
      </c>
      <c r="N7" s="10">
        <v>121087</v>
      </c>
      <c r="O7" s="10">
        <v>36900</v>
      </c>
      <c r="P7" s="10">
        <v>157987</v>
      </c>
      <c r="Q7" s="29">
        <v>0.23356352104920025</v>
      </c>
    </row>
    <row r="8" spans="1:17" ht="15.75">
      <c r="A8" s="11" t="s">
        <v>198</v>
      </c>
      <c r="B8" s="17" t="s">
        <v>199</v>
      </c>
      <c r="C8" s="18">
        <v>11031</v>
      </c>
      <c r="D8" s="18">
        <v>897</v>
      </c>
      <c r="E8" s="18">
        <v>1046</v>
      </c>
      <c r="F8" s="18">
        <v>1336</v>
      </c>
      <c r="G8" s="18">
        <f t="shared" si="0"/>
        <v>11928</v>
      </c>
      <c r="H8" s="18">
        <f t="shared" si="1"/>
        <v>2382</v>
      </c>
      <c r="I8" s="18">
        <f t="shared" si="2"/>
        <v>14310</v>
      </c>
      <c r="J8" s="24">
        <f t="shared" si="3"/>
        <v>0.16645702306079666</v>
      </c>
      <c r="M8" s="9" t="s">
        <v>205</v>
      </c>
      <c r="N8" s="10">
        <v>58431</v>
      </c>
      <c r="O8" s="10">
        <v>8618</v>
      </c>
      <c r="P8" s="10">
        <v>67049</v>
      </c>
      <c r="Q8" s="29">
        <v>0.12853286402481767</v>
      </c>
    </row>
    <row r="9" spans="1:17" ht="15.75">
      <c r="A9" s="11" t="s">
        <v>191</v>
      </c>
      <c r="B9" s="17" t="s">
        <v>200</v>
      </c>
      <c r="C9" s="18">
        <v>8489</v>
      </c>
      <c r="D9" s="18">
        <v>915</v>
      </c>
      <c r="E9" s="18">
        <v>308</v>
      </c>
      <c r="F9" s="18">
        <v>681</v>
      </c>
      <c r="G9" s="18">
        <f t="shared" si="0"/>
        <v>9404</v>
      </c>
      <c r="H9" s="18">
        <f t="shared" si="1"/>
        <v>989</v>
      </c>
      <c r="I9" s="18">
        <f t="shared" si="2"/>
        <v>10393</v>
      </c>
      <c r="J9" s="24">
        <f t="shared" si="3"/>
        <v>9.5160203983450403E-2</v>
      </c>
      <c r="M9" s="9" t="s">
        <v>195</v>
      </c>
      <c r="N9" s="10">
        <v>69706</v>
      </c>
      <c r="O9" s="10">
        <v>15026</v>
      </c>
      <c r="P9" s="10">
        <v>84732</v>
      </c>
      <c r="Q9" s="29">
        <v>0.17733559930132653</v>
      </c>
    </row>
    <row r="10" spans="1:17" ht="15.75">
      <c r="A10" s="11" t="s">
        <v>191</v>
      </c>
      <c r="B10" s="17" t="s">
        <v>201</v>
      </c>
      <c r="C10" s="18">
        <v>4594</v>
      </c>
      <c r="D10" s="18">
        <v>394</v>
      </c>
      <c r="E10" s="18">
        <v>121</v>
      </c>
      <c r="F10" s="18">
        <v>157</v>
      </c>
      <c r="G10" s="18">
        <f t="shared" si="0"/>
        <v>4988</v>
      </c>
      <c r="H10" s="18">
        <f t="shared" si="1"/>
        <v>278</v>
      </c>
      <c r="I10" s="18">
        <f t="shared" si="2"/>
        <v>5266</v>
      </c>
      <c r="J10" s="24">
        <f t="shared" si="3"/>
        <v>5.2791492593999241E-2</v>
      </c>
      <c r="M10" s="9" t="s">
        <v>88</v>
      </c>
      <c r="N10" s="10">
        <v>572992</v>
      </c>
      <c r="O10" s="10">
        <v>116012</v>
      </c>
      <c r="P10" s="10">
        <v>689004</v>
      </c>
      <c r="Q10" s="29">
        <v>0.1683763809789203</v>
      </c>
    </row>
    <row r="11" spans="1:17" ht="15.75">
      <c r="A11" s="11" t="s">
        <v>198</v>
      </c>
      <c r="B11" s="17" t="s">
        <v>202</v>
      </c>
      <c r="C11" s="18">
        <v>2691</v>
      </c>
      <c r="D11" s="18">
        <v>253</v>
      </c>
      <c r="E11" s="18">
        <v>69</v>
      </c>
      <c r="F11" s="18">
        <v>409</v>
      </c>
      <c r="G11" s="18">
        <f t="shared" si="0"/>
        <v>2944</v>
      </c>
      <c r="H11" s="18">
        <f t="shared" si="1"/>
        <v>478</v>
      </c>
      <c r="I11" s="18">
        <f t="shared" si="2"/>
        <v>3422</v>
      </c>
      <c r="J11" s="24">
        <f t="shared" si="3"/>
        <v>0.1396843950905903</v>
      </c>
    </row>
    <row r="12" spans="1:17" ht="15.75">
      <c r="A12" s="11" t="s">
        <v>191</v>
      </c>
      <c r="B12" s="17" t="s">
        <v>203</v>
      </c>
      <c r="C12" s="18">
        <v>6541</v>
      </c>
      <c r="D12" s="18">
        <v>676</v>
      </c>
      <c r="E12" s="18">
        <v>254</v>
      </c>
      <c r="F12" s="18">
        <v>849</v>
      </c>
      <c r="G12" s="18">
        <f t="shared" si="0"/>
        <v>7217</v>
      </c>
      <c r="H12" s="18">
        <f t="shared" si="1"/>
        <v>1103</v>
      </c>
      <c r="I12" s="18">
        <f t="shared" si="2"/>
        <v>8320</v>
      </c>
      <c r="J12" s="24">
        <f t="shared" si="3"/>
        <v>0.13257211538461539</v>
      </c>
    </row>
    <row r="13" spans="1:17" ht="15.75">
      <c r="A13" s="11" t="s">
        <v>198</v>
      </c>
      <c r="B13" s="17" t="s">
        <v>204</v>
      </c>
      <c r="C13" s="18">
        <v>6385</v>
      </c>
      <c r="D13" s="18">
        <v>348</v>
      </c>
      <c r="E13" s="18">
        <v>277</v>
      </c>
      <c r="F13" s="18">
        <v>932</v>
      </c>
      <c r="G13" s="18">
        <f t="shared" si="0"/>
        <v>6733</v>
      </c>
      <c r="H13" s="18">
        <f t="shared" si="1"/>
        <v>1209</v>
      </c>
      <c r="I13" s="18">
        <f t="shared" si="2"/>
        <v>7942</v>
      </c>
      <c r="J13" s="24">
        <f t="shared" si="3"/>
        <v>0.15222865776882397</v>
      </c>
      <c r="K13" s="9" t="s">
        <v>386</v>
      </c>
    </row>
    <row r="14" spans="1:17" ht="15.75">
      <c r="A14" s="11" t="s">
        <v>205</v>
      </c>
      <c r="B14" s="17" t="s">
        <v>206</v>
      </c>
      <c r="C14" s="18">
        <v>7149</v>
      </c>
      <c r="D14" s="18">
        <v>542</v>
      </c>
      <c r="E14" s="18">
        <v>376</v>
      </c>
      <c r="F14" s="18">
        <v>391</v>
      </c>
      <c r="G14" s="18">
        <f t="shared" si="0"/>
        <v>7691</v>
      </c>
      <c r="H14" s="18">
        <f t="shared" si="1"/>
        <v>767</v>
      </c>
      <c r="I14" s="18">
        <f t="shared" si="2"/>
        <v>8458</v>
      </c>
      <c r="J14" s="24">
        <f t="shared" si="3"/>
        <v>9.0683376684795466E-2</v>
      </c>
      <c r="K14" s="9" t="s">
        <v>388</v>
      </c>
    </row>
    <row r="15" spans="1:17" ht="15.75">
      <c r="A15" s="11" t="s">
        <v>191</v>
      </c>
      <c r="B15" s="17" t="s">
        <v>207</v>
      </c>
      <c r="C15" s="18">
        <v>10342</v>
      </c>
      <c r="D15" s="18">
        <v>1140</v>
      </c>
      <c r="E15" s="18">
        <v>615</v>
      </c>
      <c r="F15" s="18">
        <v>1522</v>
      </c>
      <c r="G15" s="18">
        <f t="shared" si="0"/>
        <v>11482</v>
      </c>
      <c r="H15" s="18">
        <f t="shared" si="1"/>
        <v>2137</v>
      </c>
      <c r="I15" s="18">
        <f t="shared" si="2"/>
        <v>13619</v>
      </c>
      <c r="J15" s="24">
        <f t="shared" si="3"/>
        <v>0.1569131360599163</v>
      </c>
      <c r="K15" t="s">
        <v>389</v>
      </c>
    </row>
    <row r="16" spans="1:17" ht="15.75">
      <c r="A16" s="11" t="s">
        <v>195</v>
      </c>
      <c r="B16" s="17" t="s">
        <v>208</v>
      </c>
      <c r="C16" s="18">
        <v>1923</v>
      </c>
      <c r="D16" s="18">
        <v>50</v>
      </c>
      <c r="E16" s="18">
        <v>374</v>
      </c>
      <c r="F16" s="18">
        <v>177</v>
      </c>
      <c r="G16" s="18">
        <f t="shared" si="0"/>
        <v>1973</v>
      </c>
      <c r="H16" s="18">
        <f t="shared" si="1"/>
        <v>551</v>
      </c>
      <c r="I16" s="18">
        <f t="shared" si="2"/>
        <v>2524</v>
      </c>
      <c r="J16" s="24">
        <f t="shared" si="3"/>
        <v>0.2183042789223455</v>
      </c>
      <c r="K16" t="s">
        <v>387</v>
      </c>
    </row>
    <row r="17" spans="1:11" ht="15.75">
      <c r="A17" s="11" t="s">
        <v>198</v>
      </c>
      <c r="B17" s="17" t="s">
        <v>209</v>
      </c>
      <c r="C17" s="18">
        <v>5575</v>
      </c>
      <c r="D17" s="18">
        <v>935</v>
      </c>
      <c r="E17" s="18">
        <v>0</v>
      </c>
      <c r="F17" s="18">
        <v>0</v>
      </c>
      <c r="G17" s="18">
        <f t="shared" si="0"/>
        <v>6510</v>
      </c>
      <c r="H17" s="18">
        <f t="shared" si="1"/>
        <v>0</v>
      </c>
      <c r="I17" s="18">
        <f t="shared" si="2"/>
        <v>6510</v>
      </c>
      <c r="J17" s="24">
        <f t="shared" si="3"/>
        <v>0</v>
      </c>
    </row>
    <row r="18" spans="1:11" ht="15.75">
      <c r="A18" s="11" t="s">
        <v>195</v>
      </c>
      <c r="B18" s="17" t="s">
        <v>210</v>
      </c>
      <c r="C18" s="18">
        <v>0</v>
      </c>
      <c r="D18" s="18">
        <v>0</v>
      </c>
      <c r="E18" s="18">
        <v>302</v>
      </c>
      <c r="F18" s="18">
        <v>47</v>
      </c>
      <c r="G18" s="18">
        <f t="shared" si="0"/>
        <v>0</v>
      </c>
      <c r="H18" s="18">
        <f t="shared" si="1"/>
        <v>349</v>
      </c>
      <c r="I18" s="18">
        <f t="shared" si="2"/>
        <v>349</v>
      </c>
      <c r="J18" s="24">
        <f t="shared" si="3"/>
        <v>1</v>
      </c>
      <c r="K18" t="s">
        <v>390</v>
      </c>
    </row>
    <row r="19" spans="1:11" ht="15.75">
      <c r="A19" s="11" t="s">
        <v>195</v>
      </c>
      <c r="B19" s="17" t="s">
        <v>211</v>
      </c>
      <c r="C19" s="18">
        <v>36749</v>
      </c>
      <c r="D19" s="18">
        <v>1239</v>
      </c>
      <c r="E19" s="18">
        <v>5462</v>
      </c>
      <c r="F19" s="18">
        <v>956</v>
      </c>
      <c r="G19" s="18">
        <f t="shared" si="0"/>
        <v>37988</v>
      </c>
      <c r="H19" s="18">
        <f t="shared" si="1"/>
        <v>6418</v>
      </c>
      <c r="I19" s="18">
        <f t="shared" si="2"/>
        <v>44406</v>
      </c>
      <c r="J19" s="24">
        <f t="shared" si="3"/>
        <v>0.14453001846597308</v>
      </c>
      <c r="K19" t="s">
        <v>391</v>
      </c>
    </row>
    <row r="20" spans="1:11" ht="15.75">
      <c r="A20" s="11" t="s">
        <v>191</v>
      </c>
      <c r="B20" s="17" t="s">
        <v>212</v>
      </c>
      <c r="C20" s="18">
        <v>2638</v>
      </c>
      <c r="D20" s="18">
        <v>738</v>
      </c>
      <c r="E20" s="18">
        <v>1</v>
      </c>
      <c r="F20" s="18">
        <v>17</v>
      </c>
      <c r="G20" s="18">
        <f t="shared" si="0"/>
        <v>3376</v>
      </c>
      <c r="H20" s="18">
        <f t="shared" si="1"/>
        <v>18</v>
      </c>
      <c r="I20" s="18">
        <f t="shared" si="2"/>
        <v>3394</v>
      </c>
      <c r="J20" s="24">
        <f t="shared" si="3"/>
        <v>5.3034767236299352E-3</v>
      </c>
      <c r="K20" t="s">
        <v>392</v>
      </c>
    </row>
    <row r="21" spans="1:11" ht="15.75">
      <c r="A21" s="11" t="s">
        <v>198</v>
      </c>
      <c r="B21" s="17" t="s">
        <v>213</v>
      </c>
      <c r="C21" s="18">
        <v>3778</v>
      </c>
      <c r="D21" s="18">
        <v>235</v>
      </c>
      <c r="E21" s="18">
        <v>0</v>
      </c>
      <c r="F21" s="18">
        <v>0</v>
      </c>
      <c r="G21" s="18">
        <f t="shared" si="0"/>
        <v>4013</v>
      </c>
      <c r="H21" s="18">
        <f t="shared" si="1"/>
        <v>0</v>
      </c>
      <c r="I21" s="18">
        <f t="shared" si="2"/>
        <v>4013</v>
      </c>
      <c r="J21" s="24">
        <f t="shared" si="3"/>
        <v>0</v>
      </c>
    </row>
    <row r="22" spans="1:11" ht="15.75">
      <c r="A22" s="11" t="s">
        <v>198</v>
      </c>
      <c r="B22" s="17" t="s">
        <v>214</v>
      </c>
      <c r="C22" s="18">
        <v>2455</v>
      </c>
      <c r="D22" s="18">
        <v>288</v>
      </c>
      <c r="E22" s="18">
        <v>0</v>
      </c>
      <c r="F22" s="18">
        <v>57</v>
      </c>
      <c r="G22" s="18">
        <f t="shared" si="0"/>
        <v>2743</v>
      </c>
      <c r="H22" s="18">
        <f t="shared" si="1"/>
        <v>57</v>
      </c>
      <c r="I22" s="18">
        <f t="shared" si="2"/>
        <v>2800</v>
      </c>
      <c r="J22" s="24">
        <f t="shared" si="3"/>
        <v>2.0357142857142858E-2</v>
      </c>
      <c r="K22" t="s">
        <v>393</v>
      </c>
    </row>
    <row r="23" spans="1:11" ht="15.75">
      <c r="A23" s="11" t="s">
        <v>198</v>
      </c>
      <c r="B23" s="17" t="s">
        <v>215</v>
      </c>
      <c r="C23" s="18">
        <v>2081</v>
      </c>
      <c r="D23" s="18">
        <v>489</v>
      </c>
      <c r="E23" s="18">
        <v>199</v>
      </c>
      <c r="F23" s="18">
        <v>1167</v>
      </c>
      <c r="G23" s="18">
        <f t="shared" si="0"/>
        <v>2570</v>
      </c>
      <c r="H23" s="18">
        <f t="shared" si="1"/>
        <v>1366</v>
      </c>
      <c r="I23" s="18">
        <f t="shared" si="2"/>
        <v>3936</v>
      </c>
      <c r="J23" s="24">
        <f t="shared" si="3"/>
        <v>0.34705284552845528</v>
      </c>
      <c r="K23" t="s">
        <v>394</v>
      </c>
    </row>
    <row r="24" spans="1:11" ht="15.75">
      <c r="A24" s="11" t="s">
        <v>198</v>
      </c>
      <c r="B24" s="17" t="s">
        <v>216</v>
      </c>
      <c r="C24" s="18">
        <v>0</v>
      </c>
      <c r="D24" s="18">
        <v>0</v>
      </c>
      <c r="E24" s="18">
        <v>791</v>
      </c>
      <c r="F24" s="18">
        <v>27</v>
      </c>
      <c r="G24" s="18">
        <f t="shared" si="0"/>
        <v>0</v>
      </c>
      <c r="H24" s="18">
        <f t="shared" si="1"/>
        <v>818</v>
      </c>
      <c r="I24" s="18">
        <f t="shared" si="2"/>
        <v>818</v>
      </c>
      <c r="J24" s="24">
        <f t="shared" si="3"/>
        <v>1</v>
      </c>
    </row>
    <row r="25" spans="1:11" ht="15.75">
      <c r="A25" s="11" t="s">
        <v>191</v>
      </c>
      <c r="B25" s="17" t="s">
        <v>217</v>
      </c>
      <c r="C25" s="18">
        <v>3963</v>
      </c>
      <c r="D25" s="18">
        <v>255</v>
      </c>
      <c r="E25" s="18">
        <v>45</v>
      </c>
      <c r="F25" s="18">
        <v>71</v>
      </c>
      <c r="G25" s="18">
        <f t="shared" si="0"/>
        <v>4218</v>
      </c>
      <c r="H25" s="18">
        <f t="shared" si="1"/>
        <v>116</v>
      </c>
      <c r="I25" s="18">
        <f t="shared" si="2"/>
        <v>4334</v>
      </c>
      <c r="J25" s="24">
        <f t="shared" si="3"/>
        <v>2.6765113059529302E-2</v>
      </c>
      <c r="K25" t="s">
        <v>395</v>
      </c>
    </row>
    <row r="26" spans="1:11" ht="15.75">
      <c r="A26" s="11" t="s">
        <v>191</v>
      </c>
      <c r="B26" s="17" t="s">
        <v>218</v>
      </c>
      <c r="C26" s="18">
        <v>0</v>
      </c>
      <c r="D26" s="18">
        <v>0</v>
      </c>
      <c r="E26" s="18">
        <v>100</v>
      </c>
      <c r="F26" s="18">
        <v>933</v>
      </c>
      <c r="G26" s="18">
        <f t="shared" si="0"/>
        <v>0</v>
      </c>
      <c r="H26" s="18">
        <f t="shared" si="1"/>
        <v>1033</v>
      </c>
      <c r="I26" s="18">
        <f t="shared" si="2"/>
        <v>1033</v>
      </c>
      <c r="J26" s="24">
        <f t="shared" si="3"/>
        <v>1</v>
      </c>
      <c r="K26" t="s">
        <v>396</v>
      </c>
    </row>
    <row r="27" spans="1:11" ht="15.75">
      <c r="A27" s="11" t="s">
        <v>205</v>
      </c>
      <c r="B27" s="17" t="s">
        <v>219</v>
      </c>
      <c r="C27" s="18">
        <v>696</v>
      </c>
      <c r="D27" s="18">
        <v>140</v>
      </c>
      <c r="E27" s="18">
        <v>0</v>
      </c>
      <c r="F27" s="18">
        <v>9</v>
      </c>
      <c r="G27" s="18">
        <f t="shared" si="0"/>
        <v>836</v>
      </c>
      <c r="H27" s="18">
        <f t="shared" si="1"/>
        <v>9</v>
      </c>
      <c r="I27" s="18">
        <f t="shared" si="2"/>
        <v>845</v>
      </c>
      <c r="J27" s="24">
        <f t="shared" si="3"/>
        <v>1.0650887573964497E-2</v>
      </c>
      <c r="K27" t="s">
        <v>397</v>
      </c>
    </row>
    <row r="28" spans="1:11" ht="15.75">
      <c r="A28" s="11" t="s">
        <v>191</v>
      </c>
      <c r="B28" s="17" t="s">
        <v>220</v>
      </c>
      <c r="C28" s="18">
        <v>1420</v>
      </c>
      <c r="D28" s="18">
        <v>195</v>
      </c>
      <c r="E28" s="18">
        <v>0</v>
      </c>
      <c r="F28" s="18">
        <v>0</v>
      </c>
      <c r="G28" s="18">
        <f t="shared" si="0"/>
        <v>1615</v>
      </c>
      <c r="H28" s="18">
        <f t="shared" si="1"/>
        <v>0</v>
      </c>
      <c r="I28" s="18">
        <f t="shared" si="2"/>
        <v>1615</v>
      </c>
      <c r="J28" s="24">
        <f t="shared" si="3"/>
        <v>0</v>
      </c>
      <c r="K28" t="s">
        <v>398</v>
      </c>
    </row>
    <row r="29" spans="1:11" ht="15.75">
      <c r="A29" s="11" t="s">
        <v>191</v>
      </c>
      <c r="B29" s="17" t="s">
        <v>221</v>
      </c>
      <c r="C29" s="18">
        <v>708</v>
      </c>
      <c r="D29" s="18">
        <v>254</v>
      </c>
      <c r="E29" s="18">
        <v>0</v>
      </c>
      <c r="F29" s="18">
        <v>1</v>
      </c>
      <c r="G29" s="18">
        <f t="shared" si="0"/>
        <v>962</v>
      </c>
      <c r="H29" s="18">
        <f t="shared" si="1"/>
        <v>1</v>
      </c>
      <c r="I29" s="18">
        <f t="shared" si="2"/>
        <v>963</v>
      </c>
      <c r="J29" s="24">
        <f t="shared" si="3"/>
        <v>1.0384215991692627E-3</v>
      </c>
    </row>
    <row r="30" spans="1:11" ht="15.75">
      <c r="A30" s="11" t="s">
        <v>198</v>
      </c>
      <c r="B30" s="17" t="s">
        <v>222</v>
      </c>
      <c r="C30" s="18">
        <v>799</v>
      </c>
      <c r="D30" s="18">
        <v>300</v>
      </c>
      <c r="E30" s="18">
        <v>0</v>
      </c>
      <c r="F30" s="18">
        <v>0</v>
      </c>
      <c r="G30" s="18">
        <f t="shared" si="0"/>
        <v>1099</v>
      </c>
      <c r="H30" s="18">
        <f t="shared" si="1"/>
        <v>0</v>
      </c>
      <c r="I30" s="18">
        <f t="shared" si="2"/>
        <v>1099</v>
      </c>
      <c r="J30" s="24">
        <f t="shared" si="3"/>
        <v>0</v>
      </c>
      <c r="K30" t="s">
        <v>399</v>
      </c>
    </row>
    <row r="31" spans="1:11" ht="15.75">
      <c r="A31" s="11" t="s">
        <v>205</v>
      </c>
      <c r="B31" s="17" t="s">
        <v>223</v>
      </c>
      <c r="C31" s="18">
        <v>648</v>
      </c>
      <c r="D31" s="18">
        <v>119</v>
      </c>
      <c r="E31" s="18">
        <v>0</v>
      </c>
      <c r="F31" s="18">
        <v>0</v>
      </c>
      <c r="G31" s="18">
        <f t="shared" si="0"/>
        <v>767</v>
      </c>
      <c r="H31" s="18">
        <f t="shared" si="1"/>
        <v>0</v>
      </c>
      <c r="I31" s="18">
        <f t="shared" si="2"/>
        <v>767</v>
      </c>
      <c r="J31" s="24">
        <f t="shared" si="3"/>
        <v>0</v>
      </c>
    </row>
    <row r="32" spans="1:11" ht="15.75">
      <c r="A32" s="11" t="s">
        <v>191</v>
      </c>
      <c r="B32" s="17" t="s">
        <v>224</v>
      </c>
      <c r="C32" s="18">
        <v>1174</v>
      </c>
      <c r="D32" s="18">
        <v>54</v>
      </c>
      <c r="E32" s="18">
        <v>0</v>
      </c>
      <c r="F32" s="18">
        <v>0</v>
      </c>
      <c r="G32" s="18">
        <f t="shared" si="0"/>
        <v>1228</v>
      </c>
      <c r="H32" s="18">
        <f t="shared" si="1"/>
        <v>0</v>
      </c>
      <c r="I32" s="18">
        <f t="shared" si="2"/>
        <v>1228</v>
      </c>
      <c r="J32" s="24">
        <f t="shared" si="3"/>
        <v>0</v>
      </c>
    </row>
    <row r="33" spans="1:10" ht="15.75">
      <c r="A33" s="11" t="s">
        <v>225</v>
      </c>
      <c r="B33" s="17" t="s">
        <v>226</v>
      </c>
      <c r="C33" s="18">
        <v>618</v>
      </c>
      <c r="D33" s="18">
        <v>161</v>
      </c>
      <c r="E33" s="18">
        <v>0</v>
      </c>
      <c r="F33" s="18">
        <v>37</v>
      </c>
      <c r="G33" s="18">
        <f t="shared" si="0"/>
        <v>779</v>
      </c>
      <c r="H33" s="18">
        <f t="shared" si="1"/>
        <v>37</v>
      </c>
      <c r="I33" s="18">
        <f t="shared" si="2"/>
        <v>816</v>
      </c>
      <c r="J33" s="24">
        <f t="shared" si="3"/>
        <v>4.5343137254901959E-2</v>
      </c>
    </row>
    <row r="34" spans="1:10" ht="15.75">
      <c r="A34" s="11" t="s">
        <v>189</v>
      </c>
      <c r="B34" s="17" t="s">
        <v>227</v>
      </c>
      <c r="C34" s="18">
        <v>820</v>
      </c>
      <c r="D34" s="18">
        <v>369</v>
      </c>
      <c r="E34" s="18">
        <v>0</v>
      </c>
      <c r="F34" s="18">
        <v>0</v>
      </c>
      <c r="G34" s="18">
        <f t="shared" ref="G34:G65" si="4">C34+D34</f>
        <v>1189</v>
      </c>
      <c r="H34" s="18">
        <f t="shared" ref="H34:H65" si="5">E34+F34</f>
        <v>0</v>
      </c>
      <c r="I34" s="18">
        <f t="shared" ref="I34:I65" si="6">G34+H34</f>
        <v>1189</v>
      </c>
      <c r="J34" s="24">
        <f t="shared" ref="J34:J65" si="7">H34/I34</f>
        <v>0</v>
      </c>
    </row>
    <row r="35" spans="1:10" ht="15.75">
      <c r="A35" s="11" t="s">
        <v>205</v>
      </c>
      <c r="B35" s="17" t="s">
        <v>228</v>
      </c>
      <c r="C35" s="18">
        <v>624</v>
      </c>
      <c r="D35" s="18">
        <v>248</v>
      </c>
      <c r="E35" s="18">
        <v>0</v>
      </c>
      <c r="F35" s="18">
        <v>4</v>
      </c>
      <c r="G35" s="18">
        <f t="shared" si="4"/>
        <v>872</v>
      </c>
      <c r="H35" s="18">
        <f t="shared" si="5"/>
        <v>4</v>
      </c>
      <c r="I35" s="18">
        <f t="shared" si="6"/>
        <v>876</v>
      </c>
      <c r="J35" s="24">
        <f t="shared" si="7"/>
        <v>4.5662100456621002E-3</v>
      </c>
    </row>
    <row r="36" spans="1:10" ht="15.75">
      <c r="A36" s="11" t="s">
        <v>191</v>
      </c>
      <c r="B36" s="17" t="s">
        <v>229</v>
      </c>
      <c r="C36" s="18">
        <v>885</v>
      </c>
      <c r="D36" s="18">
        <v>131</v>
      </c>
      <c r="E36" s="18">
        <v>0</v>
      </c>
      <c r="F36" s="18">
        <v>16</v>
      </c>
      <c r="G36" s="18">
        <f t="shared" si="4"/>
        <v>1016</v>
      </c>
      <c r="H36" s="18">
        <f t="shared" si="5"/>
        <v>16</v>
      </c>
      <c r="I36" s="18">
        <f t="shared" si="6"/>
        <v>1032</v>
      </c>
      <c r="J36" s="24">
        <f t="shared" si="7"/>
        <v>1.5503875968992248E-2</v>
      </c>
    </row>
    <row r="37" spans="1:10" ht="15.75">
      <c r="A37" s="11" t="s">
        <v>191</v>
      </c>
      <c r="B37" s="17" t="s">
        <v>230</v>
      </c>
      <c r="C37" s="18">
        <v>505</v>
      </c>
      <c r="D37" s="18">
        <v>331</v>
      </c>
      <c r="E37" s="18">
        <v>0</v>
      </c>
      <c r="F37" s="18">
        <v>0</v>
      </c>
      <c r="G37" s="18">
        <f t="shared" si="4"/>
        <v>836</v>
      </c>
      <c r="H37" s="18">
        <f t="shared" si="5"/>
        <v>0</v>
      </c>
      <c r="I37" s="18">
        <f t="shared" si="6"/>
        <v>836</v>
      </c>
      <c r="J37" s="24">
        <f t="shared" si="7"/>
        <v>0</v>
      </c>
    </row>
    <row r="38" spans="1:10" ht="15.75">
      <c r="A38" s="11" t="s">
        <v>189</v>
      </c>
      <c r="B38" s="17" t="s">
        <v>231</v>
      </c>
      <c r="C38" s="18">
        <v>507</v>
      </c>
      <c r="D38" s="18">
        <v>112</v>
      </c>
      <c r="E38" s="18">
        <v>0</v>
      </c>
      <c r="F38" s="18">
        <v>65</v>
      </c>
      <c r="G38" s="18">
        <f t="shared" si="4"/>
        <v>619</v>
      </c>
      <c r="H38" s="18">
        <f t="shared" si="5"/>
        <v>65</v>
      </c>
      <c r="I38" s="18">
        <f t="shared" si="6"/>
        <v>684</v>
      </c>
      <c r="J38" s="24">
        <f t="shared" si="7"/>
        <v>9.5029239766081866E-2</v>
      </c>
    </row>
    <row r="39" spans="1:10" ht="15.75">
      <c r="A39" s="11" t="s">
        <v>198</v>
      </c>
      <c r="B39" s="17" t="s">
        <v>232</v>
      </c>
      <c r="C39" s="18">
        <v>1108</v>
      </c>
      <c r="D39" s="18">
        <v>271</v>
      </c>
      <c r="E39" s="18">
        <v>0</v>
      </c>
      <c r="F39" s="18">
        <v>0</v>
      </c>
      <c r="G39" s="18">
        <f t="shared" si="4"/>
        <v>1379</v>
      </c>
      <c r="H39" s="18">
        <f t="shared" si="5"/>
        <v>0</v>
      </c>
      <c r="I39" s="18">
        <f t="shared" si="6"/>
        <v>1379</v>
      </c>
      <c r="J39" s="24">
        <f t="shared" si="7"/>
        <v>0</v>
      </c>
    </row>
    <row r="40" spans="1:10" ht="15.75">
      <c r="A40" s="11" t="s">
        <v>205</v>
      </c>
      <c r="B40" s="17" t="s">
        <v>233</v>
      </c>
      <c r="C40" s="18">
        <v>929</v>
      </c>
      <c r="D40" s="18">
        <v>522</v>
      </c>
      <c r="E40" s="18">
        <v>0</v>
      </c>
      <c r="F40" s="18">
        <v>136</v>
      </c>
      <c r="G40" s="18">
        <f t="shared" si="4"/>
        <v>1451</v>
      </c>
      <c r="H40" s="18">
        <f t="shared" si="5"/>
        <v>136</v>
      </c>
      <c r="I40" s="18">
        <f t="shared" si="6"/>
        <v>1587</v>
      </c>
      <c r="J40" s="24">
        <f t="shared" si="7"/>
        <v>8.5696282293635795E-2</v>
      </c>
    </row>
    <row r="41" spans="1:10" ht="15.75">
      <c r="A41" s="11" t="s">
        <v>189</v>
      </c>
      <c r="B41" s="17" t="s">
        <v>234</v>
      </c>
      <c r="C41" s="18">
        <v>23019</v>
      </c>
      <c r="D41" s="18">
        <v>3176</v>
      </c>
      <c r="E41" s="18">
        <v>2955</v>
      </c>
      <c r="F41" s="18">
        <v>3210</v>
      </c>
      <c r="G41" s="18">
        <f t="shared" si="4"/>
        <v>26195</v>
      </c>
      <c r="H41" s="18">
        <f t="shared" si="5"/>
        <v>6165</v>
      </c>
      <c r="I41" s="18">
        <f t="shared" si="6"/>
        <v>32360</v>
      </c>
      <c r="J41" s="24">
        <f t="shared" si="7"/>
        <v>0.19051297898640296</v>
      </c>
    </row>
    <row r="42" spans="1:10" ht="15.75">
      <c r="A42" s="11" t="s">
        <v>189</v>
      </c>
      <c r="B42" s="17" t="s">
        <v>235</v>
      </c>
      <c r="C42" s="18">
        <v>16007</v>
      </c>
      <c r="D42" s="18">
        <v>1420</v>
      </c>
      <c r="E42" s="18">
        <v>7174</v>
      </c>
      <c r="F42" s="18">
        <v>2961</v>
      </c>
      <c r="G42" s="18">
        <f t="shared" si="4"/>
        <v>17427</v>
      </c>
      <c r="H42" s="18">
        <f t="shared" si="5"/>
        <v>10135</v>
      </c>
      <c r="I42" s="18">
        <f t="shared" si="6"/>
        <v>27562</v>
      </c>
      <c r="J42" s="24">
        <f t="shared" si="7"/>
        <v>0.36771642115956754</v>
      </c>
    </row>
    <row r="43" spans="1:10" ht="15.75">
      <c r="A43" s="11" t="s">
        <v>205</v>
      </c>
      <c r="B43" s="17" t="s">
        <v>236</v>
      </c>
      <c r="C43" s="18">
        <v>1322</v>
      </c>
      <c r="D43" s="18">
        <v>180</v>
      </c>
      <c r="E43" s="18">
        <v>0</v>
      </c>
      <c r="F43" s="18">
        <v>0</v>
      </c>
      <c r="G43" s="18">
        <f t="shared" si="4"/>
        <v>1502</v>
      </c>
      <c r="H43" s="18">
        <f t="shared" si="5"/>
        <v>0</v>
      </c>
      <c r="I43" s="18">
        <f t="shared" si="6"/>
        <v>1502</v>
      </c>
      <c r="J43" s="24">
        <f t="shared" si="7"/>
        <v>0</v>
      </c>
    </row>
    <row r="44" spans="1:10" ht="15.75">
      <c r="A44" s="11" t="s">
        <v>191</v>
      </c>
      <c r="B44" s="17" t="s">
        <v>237</v>
      </c>
      <c r="C44" s="18">
        <v>1678</v>
      </c>
      <c r="D44" s="18">
        <v>148</v>
      </c>
      <c r="E44" s="18">
        <v>0</v>
      </c>
      <c r="F44" s="18">
        <v>0</v>
      </c>
      <c r="G44" s="18">
        <f t="shared" si="4"/>
        <v>1826</v>
      </c>
      <c r="H44" s="18">
        <f t="shared" si="5"/>
        <v>0</v>
      </c>
      <c r="I44" s="18">
        <f t="shared" si="6"/>
        <v>1826</v>
      </c>
      <c r="J44" s="24">
        <f t="shared" si="7"/>
        <v>0</v>
      </c>
    </row>
    <row r="45" spans="1:10" ht="15.75">
      <c r="A45" s="11" t="s">
        <v>198</v>
      </c>
      <c r="B45" s="17" t="s">
        <v>238</v>
      </c>
      <c r="C45" s="18">
        <v>2887</v>
      </c>
      <c r="D45" s="18">
        <v>145</v>
      </c>
      <c r="E45" s="18">
        <v>0</v>
      </c>
      <c r="F45" s="18">
        <v>0</v>
      </c>
      <c r="G45" s="18">
        <f t="shared" si="4"/>
        <v>3032</v>
      </c>
      <c r="H45" s="18">
        <f t="shared" si="5"/>
        <v>0</v>
      </c>
      <c r="I45" s="18">
        <f t="shared" si="6"/>
        <v>3032</v>
      </c>
      <c r="J45" s="24">
        <f t="shared" si="7"/>
        <v>0</v>
      </c>
    </row>
    <row r="46" spans="1:10" ht="15.75">
      <c r="A46" s="11" t="s">
        <v>205</v>
      </c>
      <c r="B46" s="17" t="s">
        <v>239</v>
      </c>
      <c r="C46" s="18">
        <v>428</v>
      </c>
      <c r="D46" s="18">
        <v>135</v>
      </c>
      <c r="E46" s="18">
        <v>0</v>
      </c>
      <c r="F46" s="18">
        <v>0</v>
      </c>
      <c r="G46" s="18">
        <f t="shared" si="4"/>
        <v>563</v>
      </c>
      <c r="H46" s="18">
        <f t="shared" si="5"/>
        <v>0</v>
      </c>
      <c r="I46" s="18">
        <f t="shared" si="6"/>
        <v>563</v>
      </c>
      <c r="J46" s="24">
        <f t="shared" si="7"/>
        <v>0</v>
      </c>
    </row>
    <row r="47" spans="1:10" ht="15.75">
      <c r="A47" s="11" t="s">
        <v>225</v>
      </c>
      <c r="B47" s="17" t="s">
        <v>240</v>
      </c>
      <c r="C47" s="18">
        <v>4767</v>
      </c>
      <c r="D47" s="18">
        <v>5317</v>
      </c>
      <c r="E47" s="18">
        <v>0</v>
      </c>
      <c r="F47" s="18">
        <v>0</v>
      </c>
      <c r="G47" s="18">
        <f t="shared" si="4"/>
        <v>10084</v>
      </c>
      <c r="H47" s="18">
        <f t="shared" si="5"/>
        <v>0</v>
      </c>
      <c r="I47" s="18">
        <f t="shared" si="6"/>
        <v>10084</v>
      </c>
      <c r="J47" s="24">
        <f t="shared" si="7"/>
        <v>0</v>
      </c>
    </row>
    <row r="48" spans="1:10" ht="15.75">
      <c r="A48" s="11" t="s">
        <v>191</v>
      </c>
      <c r="B48" s="17" t="s">
        <v>241</v>
      </c>
      <c r="C48" s="18">
        <v>1992</v>
      </c>
      <c r="D48" s="18">
        <v>1844</v>
      </c>
      <c r="E48" s="18">
        <v>0</v>
      </c>
      <c r="F48" s="18">
        <v>0</v>
      </c>
      <c r="G48" s="18">
        <f t="shared" si="4"/>
        <v>3836</v>
      </c>
      <c r="H48" s="18">
        <f t="shared" si="5"/>
        <v>0</v>
      </c>
      <c r="I48" s="18">
        <f t="shared" si="6"/>
        <v>3836</v>
      </c>
      <c r="J48" s="24">
        <f t="shared" si="7"/>
        <v>0</v>
      </c>
    </row>
    <row r="49" spans="1:10" ht="15.75">
      <c r="A49" s="11" t="s">
        <v>198</v>
      </c>
      <c r="B49" s="17" t="s">
        <v>242</v>
      </c>
      <c r="C49" s="18">
        <v>7675</v>
      </c>
      <c r="D49" s="18">
        <v>11345</v>
      </c>
      <c r="E49" s="18">
        <v>0</v>
      </c>
      <c r="F49" s="18">
        <v>0</v>
      </c>
      <c r="G49" s="18">
        <f t="shared" si="4"/>
        <v>19020</v>
      </c>
      <c r="H49" s="18">
        <f t="shared" si="5"/>
        <v>0</v>
      </c>
      <c r="I49" s="18">
        <f t="shared" si="6"/>
        <v>19020</v>
      </c>
      <c r="J49" s="24">
        <f t="shared" si="7"/>
        <v>0</v>
      </c>
    </row>
    <row r="50" spans="1:10" ht="15.75">
      <c r="A50" s="11" t="s">
        <v>189</v>
      </c>
      <c r="B50" s="17" t="s">
        <v>243</v>
      </c>
      <c r="C50" s="18">
        <v>1242</v>
      </c>
      <c r="D50" s="18">
        <v>1423</v>
      </c>
      <c r="E50" s="18">
        <v>0</v>
      </c>
      <c r="F50" s="18">
        <v>0</v>
      </c>
      <c r="G50" s="18">
        <f t="shared" si="4"/>
        <v>2665</v>
      </c>
      <c r="H50" s="18">
        <f t="shared" si="5"/>
        <v>0</v>
      </c>
      <c r="I50" s="18">
        <f t="shared" si="6"/>
        <v>2665</v>
      </c>
      <c r="J50" s="24">
        <f t="shared" si="7"/>
        <v>0</v>
      </c>
    </row>
    <row r="51" spans="1:10" ht="15.75">
      <c r="A51" s="11" t="s">
        <v>198</v>
      </c>
      <c r="B51" s="17" t="s">
        <v>244</v>
      </c>
      <c r="C51" s="18">
        <v>5641</v>
      </c>
      <c r="D51" s="18">
        <v>11686</v>
      </c>
      <c r="E51" s="18">
        <v>0</v>
      </c>
      <c r="F51" s="18">
        <v>0</v>
      </c>
      <c r="G51" s="18">
        <f t="shared" si="4"/>
        <v>17327</v>
      </c>
      <c r="H51" s="18">
        <f t="shared" si="5"/>
        <v>0</v>
      </c>
      <c r="I51" s="18">
        <f t="shared" si="6"/>
        <v>17327</v>
      </c>
      <c r="J51" s="24">
        <f t="shared" si="7"/>
        <v>0</v>
      </c>
    </row>
    <row r="52" spans="1:10" ht="15.75">
      <c r="A52" s="11" t="s">
        <v>198</v>
      </c>
      <c r="B52" s="17" t="s">
        <v>245</v>
      </c>
      <c r="C52" s="18">
        <v>4782</v>
      </c>
      <c r="D52" s="18">
        <v>6327</v>
      </c>
      <c r="E52" s="18">
        <v>0</v>
      </c>
      <c r="F52" s="18">
        <v>0</v>
      </c>
      <c r="G52" s="18">
        <f t="shared" si="4"/>
        <v>11109</v>
      </c>
      <c r="H52" s="18">
        <f t="shared" si="5"/>
        <v>0</v>
      </c>
      <c r="I52" s="18">
        <f t="shared" si="6"/>
        <v>11109</v>
      </c>
      <c r="J52" s="24">
        <f t="shared" si="7"/>
        <v>0</v>
      </c>
    </row>
    <row r="53" spans="1:10" ht="15.75">
      <c r="A53" s="11" t="s">
        <v>198</v>
      </c>
      <c r="B53" s="17" t="s">
        <v>246</v>
      </c>
      <c r="C53" s="18">
        <v>3981</v>
      </c>
      <c r="D53" s="18">
        <v>5718</v>
      </c>
      <c r="E53" s="18">
        <v>0</v>
      </c>
      <c r="F53" s="18">
        <v>0</v>
      </c>
      <c r="G53" s="18">
        <f t="shared" si="4"/>
        <v>9699</v>
      </c>
      <c r="H53" s="18">
        <f t="shared" si="5"/>
        <v>0</v>
      </c>
      <c r="I53" s="18">
        <f t="shared" si="6"/>
        <v>9699</v>
      </c>
      <c r="J53" s="24">
        <f t="shared" si="7"/>
        <v>0</v>
      </c>
    </row>
    <row r="54" spans="1:10" ht="15.75">
      <c r="A54" s="11" t="s">
        <v>191</v>
      </c>
      <c r="B54" s="17" t="s">
        <v>247</v>
      </c>
      <c r="C54" s="18">
        <v>539</v>
      </c>
      <c r="D54" s="18">
        <v>1160</v>
      </c>
      <c r="E54" s="18">
        <v>0</v>
      </c>
      <c r="F54" s="18">
        <v>0</v>
      </c>
      <c r="G54" s="18">
        <f t="shared" si="4"/>
        <v>1699</v>
      </c>
      <c r="H54" s="18">
        <f t="shared" si="5"/>
        <v>0</v>
      </c>
      <c r="I54" s="18">
        <f t="shared" si="6"/>
        <v>1699</v>
      </c>
      <c r="J54" s="24">
        <f t="shared" si="7"/>
        <v>0</v>
      </c>
    </row>
    <row r="55" spans="1:10" ht="15.75">
      <c r="A55" s="11" t="s">
        <v>205</v>
      </c>
      <c r="B55" s="17" t="s">
        <v>248</v>
      </c>
      <c r="C55" s="18">
        <v>1714</v>
      </c>
      <c r="D55" s="18">
        <v>3238</v>
      </c>
      <c r="E55" s="18">
        <v>0</v>
      </c>
      <c r="F55" s="18">
        <v>0</v>
      </c>
      <c r="G55" s="18">
        <f t="shared" si="4"/>
        <v>4952</v>
      </c>
      <c r="H55" s="18">
        <f t="shared" si="5"/>
        <v>0</v>
      </c>
      <c r="I55" s="18">
        <f t="shared" si="6"/>
        <v>4952</v>
      </c>
      <c r="J55" s="24">
        <f t="shared" si="7"/>
        <v>0</v>
      </c>
    </row>
    <row r="56" spans="1:10" ht="15.75">
      <c r="A56" s="11" t="s">
        <v>189</v>
      </c>
      <c r="B56" s="17" t="s">
        <v>249</v>
      </c>
      <c r="C56" s="18">
        <v>420</v>
      </c>
      <c r="D56" s="18">
        <v>849</v>
      </c>
      <c r="E56" s="18">
        <v>0</v>
      </c>
      <c r="F56" s="18">
        <v>0</v>
      </c>
      <c r="G56" s="18">
        <f t="shared" si="4"/>
        <v>1269</v>
      </c>
      <c r="H56" s="18">
        <f t="shared" si="5"/>
        <v>0</v>
      </c>
      <c r="I56" s="18">
        <f t="shared" si="6"/>
        <v>1269</v>
      </c>
      <c r="J56" s="24">
        <f t="shared" si="7"/>
        <v>0</v>
      </c>
    </row>
    <row r="57" spans="1:10" ht="15.75">
      <c r="A57" s="11" t="s">
        <v>191</v>
      </c>
      <c r="B57" s="17" t="s">
        <v>250</v>
      </c>
      <c r="C57" s="18">
        <v>844</v>
      </c>
      <c r="D57" s="18">
        <v>1423</v>
      </c>
      <c r="E57" s="18">
        <v>0</v>
      </c>
      <c r="F57" s="18">
        <v>0</v>
      </c>
      <c r="G57" s="18">
        <f t="shared" si="4"/>
        <v>2267</v>
      </c>
      <c r="H57" s="18">
        <f t="shared" si="5"/>
        <v>0</v>
      </c>
      <c r="I57" s="18">
        <f t="shared" si="6"/>
        <v>2267</v>
      </c>
      <c r="J57" s="24">
        <f t="shared" si="7"/>
        <v>0</v>
      </c>
    </row>
    <row r="58" spans="1:10" ht="15.75">
      <c r="A58" s="11" t="s">
        <v>225</v>
      </c>
      <c r="B58" s="17" t="s">
        <v>251</v>
      </c>
      <c r="C58" s="18">
        <v>2881</v>
      </c>
      <c r="D58" s="18">
        <v>4104</v>
      </c>
      <c r="E58" s="18">
        <v>0</v>
      </c>
      <c r="F58" s="18">
        <v>0</v>
      </c>
      <c r="G58" s="18">
        <f t="shared" si="4"/>
        <v>6985</v>
      </c>
      <c r="H58" s="18">
        <f t="shared" si="5"/>
        <v>0</v>
      </c>
      <c r="I58" s="18">
        <f t="shared" si="6"/>
        <v>6985</v>
      </c>
      <c r="J58" s="24">
        <f t="shared" si="7"/>
        <v>0</v>
      </c>
    </row>
    <row r="59" spans="1:10" ht="15.75">
      <c r="A59" s="11" t="s">
        <v>195</v>
      </c>
      <c r="B59" s="17" t="s">
        <v>252</v>
      </c>
      <c r="C59" s="18">
        <v>3272</v>
      </c>
      <c r="D59" s="18">
        <v>3273</v>
      </c>
      <c r="E59" s="18">
        <v>0</v>
      </c>
      <c r="F59" s="18">
        <v>0</v>
      </c>
      <c r="G59" s="18">
        <f t="shared" si="4"/>
        <v>6545</v>
      </c>
      <c r="H59" s="18">
        <f t="shared" si="5"/>
        <v>0</v>
      </c>
      <c r="I59" s="18">
        <f t="shared" si="6"/>
        <v>6545</v>
      </c>
      <c r="J59" s="24">
        <f t="shared" si="7"/>
        <v>0</v>
      </c>
    </row>
    <row r="60" spans="1:10" ht="15.75">
      <c r="A60" s="11" t="s">
        <v>205</v>
      </c>
      <c r="B60" s="17" t="s">
        <v>253</v>
      </c>
      <c r="C60" s="18">
        <v>4505</v>
      </c>
      <c r="D60" s="18">
        <v>5136</v>
      </c>
      <c r="E60" s="18">
        <v>0</v>
      </c>
      <c r="F60" s="18">
        <v>0</v>
      </c>
      <c r="G60" s="18">
        <f t="shared" si="4"/>
        <v>9641</v>
      </c>
      <c r="H60" s="18">
        <f t="shared" si="5"/>
        <v>0</v>
      </c>
      <c r="I60" s="18">
        <f t="shared" si="6"/>
        <v>9641</v>
      </c>
      <c r="J60" s="24">
        <f t="shared" si="7"/>
        <v>0</v>
      </c>
    </row>
    <row r="61" spans="1:10" ht="15.75">
      <c r="A61" s="11" t="s">
        <v>191</v>
      </c>
      <c r="B61" s="17" t="s">
        <v>254</v>
      </c>
      <c r="C61" s="18">
        <v>1079</v>
      </c>
      <c r="D61" s="18">
        <v>1422</v>
      </c>
      <c r="E61" s="18">
        <v>0</v>
      </c>
      <c r="F61" s="18">
        <v>0</v>
      </c>
      <c r="G61" s="18">
        <f t="shared" si="4"/>
        <v>2501</v>
      </c>
      <c r="H61" s="18">
        <f t="shared" si="5"/>
        <v>0</v>
      </c>
      <c r="I61" s="18">
        <f t="shared" si="6"/>
        <v>2501</v>
      </c>
      <c r="J61" s="24">
        <f t="shared" si="7"/>
        <v>0</v>
      </c>
    </row>
    <row r="62" spans="1:10" ht="15.75">
      <c r="A62" s="11" t="s">
        <v>189</v>
      </c>
      <c r="B62" s="17" t="s">
        <v>255</v>
      </c>
      <c r="C62" s="18">
        <v>4742</v>
      </c>
      <c r="D62" s="18">
        <v>5454</v>
      </c>
      <c r="E62" s="18">
        <v>0</v>
      </c>
      <c r="F62" s="18">
        <v>0</v>
      </c>
      <c r="G62" s="18">
        <f t="shared" si="4"/>
        <v>10196</v>
      </c>
      <c r="H62" s="18">
        <f t="shared" si="5"/>
        <v>0</v>
      </c>
      <c r="I62" s="18">
        <f t="shared" si="6"/>
        <v>10196</v>
      </c>
      <c r="J62" s="24">
        <f t="shared" si="7"/>
        <v>0</v>
      </c>
    </row>
    <row r="63" spans="1:10" ht="15.75">
      <c r="A63" s="11" t="s">
        <v>189</v>
      </c>
      <c r="B63" s="17" t="s">
        <v>256</v>
      </c>
      <c r="C63" s="18">
        <v>680</v>
      </c>
      <c r="D63" s="18">
        <v>493</v>
      </c>
      <c r="E63" s="18">
        <v>0</v>
      </c>
      <c r="F63" s="18">
        <v>0</v>
      </c>
      <c r="G63" s="18">
        <f t="shared" si="4"/>
        <v>1173</v>
      </c>
      <c r="H63" s="18">
        <f t="shared" si="5"/>
        <v>0</v>
      </c>
      <c r="I63" s="18">
        <f t="shared" si="6"/>
        <v>1173</v>
      </c>
      <c r="J63" s="24">
        <f t="shared" si="7"/>
        <v>0</v>
      </c>
    </row>
    <row r="64" spans="1:10" ht="15.75">
      <c r="A64" s="11" t="s">
        <v>189</v>
      </c>
      <c r="B64" s="17" t="s">
        <v>257</v>
      </c>
      <c r="C64" s="18">
        <v>1836</v>
      </c>
      <c r="D64" s="18">
        <v>3364</v>
      </c>
      <c r="E64" s="18">
        <v>0</v>
      </c>
      <c r="F64" s="18">
        <v>0</v>
      </c>
      <c r="G64" s="18">
        <f t="shared" si="4"/>
        <v>5200</v>
      </c>
      <c r="H64" s="18">
        <f t="shared" si="5"/>
        <v>0</v>
      </c>
      <c r="I64" s="18">
        <f t="shared" si="6"/>
        <v>5200</v>
      </c>
      <c r="J64" s="24">
        <f t="shared" si="7"/>
        <v>0</v>
      </c>
    </row>
    <row r="65" spans="1:10" ht="15.75">
      <c r="A65" s="11" t="s">
        <v>191</v>
      </c>
      <c r="B65" s="17" t="s">
        <v>258</v>
      </c>
      <c r="C65" s="18">
        <v>3064</v>
      </c>
      <c r="D65" s="18">
        <v>3350</v>
      </c>
      <c r="E65" s="18">
        <v>0</v>
      </c>
      <c r="F65" s="18">
        <v>0</v>
      </c>
      <c r="G65" s="18">
        <f t="shared" si="4"/>
        <v>6414</v>
      </c>
      <c r="H65" s="18">
        <f t="shared" si="5"/>
        <v>0</v>
      </c>
      <c r="I65" s="18">
        <f t="shared" si="6"/>
        <v>6414</v>
      </c>
      <c r="J65" s="24">
        <f t="shared" si="7"/>
        <v>0</v>
      </c>
    </row>
    <row r="66" spans="1:10" ht="15.75">
      <c r="A66" s="11" t="s">
        <v>189</v>
      </c>
      <c r="B66" s="17" t="s">
        <v>259</v>
      </c>
      <c r="C66" s="18">
        <v>10950</v>
      </c>
      <c r="D66" s="18">
        <v>2622</v>
      </c>
      <c r="E66" s="18">
        <v>3799</v>
      </c>
      <c r="F66" s="18">
        <v>4166</v>
      </c>
      <c r="G66" s="18">
        <f t="shared" ref="G66:G97" si="8">C66+D66</f>
        <v>13572</v>
      </c>
      <c r="H66" s="18">
        <f t="shared" ref="H66:H97" si="9">E66+F66</f>
        <v>7965</v>
      </c>
      <c r="I66" s="18">
        <f t="shared" ref="I66:I97" si="10">G66+H66</f>
        <v>21537</v>
      </c>
      <c r="J66" s="24">
        <f t="shared" ref="J66:J97" si="11">H66/I66</f>
        <v>0.36982866694525701</v>
      </c>
    </row>
    <row r="67" spans="1:10" ht="15.75">
      <c r="A67" s="11" t="s">
        <v>191</v>
      </c>
      <c r="B67" s="17" t="s">
        <v>260</v>
      </c>
      <c r="C67" s="18">
        <v>378</v>
      </c>
      <c r="D67" s="18">
        <v>15</v>
      </c>
      <c r="E67" s="18">
        <v>0</v>
      </c>
      <c r="F67" s="18">
        <v>0</v>
      </c>
      <c r="G67" s="18">
        <f t="shared" si="8"/>
        <v>393</v>
      </c>
      <c r="H67" s="18">
        <f t="shared" si="9"/>
        <v>0</v>
      </c>
      <c r="I67" s="18">
        <f t="shared" si="10"/>
        <v>393</v>
      </c>
      <c r="J67" s="24">
        <f t="shared" si="11"/>
        <v>0</v>
      </c>
    </row>
    <row r="68" spans="1:10" ht="15.75">
      <c r="A68" s="11" t="s">
        <v>195</v>
      </c>
      <c r="B68" s="17" t="s">
        <v>261</v>
      </c>
      <c r="C68" s="18">
        <v>0</v>
      </c>
      <c r="D68" s="18">
        <v>0</v>
      </c>
      <c r="E68" s="18">
        <v>91</v>
      </c>
      <c r="F68" s="18">
        <v>0</v>
      </c>
      <c r="G68" s="18">
        <f t="shared" si="8"/>
        <v>0</v>
      </c>
      <c r="H68" s="18">
        <f t="shared" si="9"/>
        <v>91</v>
      </c>
      <c r="I68" s="18">
        <f t="shared" si="10"/>
        <v>91</v>
      </c>
      <c r="J68" s="24">
        <f t="shared" si="11"/>
        <v>1</v>
      </c>
    </row>
    <row r="69" spans="1:10" ht="15.75">
      <c r="A69" s="11" t="s">
        <v>189</v>
      </c>
      <c r="B69" s="17" t="s">
        <v>262</v>
      </c>
      <c r="C69" s="18">
        <v>0</v>
      </c>
      <c r="D69" s="18">
        <v>0</v>
      </c>
      <c r="E69" s="18">
        <v>409</v>
      </c>
      <c r="F69" s="18">
        <v>313</v>
      </c>
      <c r="G69" s="18">
        <f t="shared" si="8"/>
        <v>0</v>
      </c>
      <c r="H69" s="18">
        <f t="shared" si="9"/>
        <v>722</v>
      </c>
      <c r="I69" s="18">
        <f t="shared" si="10"/>
        <v>722</v>
      </c>
      <c r="J69" s="24">
        <f t="shared" si="11"/>
        <v>1</v>
      </c>
    </row>
    <row r="70" spans="1:10" ht="15.75">
      <c r="A70" s="11" t="s">
        <v>198</v>
      </c>
      <c r="B70" s="17" t="s">
        <v>263</v>
      </c>
      <c r="C70" s="18">
        <v>0</v>
      </c>
      <c r="D70" s="18">
        <v>27</v>
      </c>
      <c r="E70" s="18">
        <v>102</v>
      </c>
      <c r="F70" s="18">
        <v>804</v>
      </c>
      <c r="G70" s="18">
        <f t="shared" si="8"/>
        <v>27</v>
      </c>
      <c r="H70" s="18">
        <f t="shared" si="9"/>
        <v>906</v>
      </c>
      <c r="I70" s="18">
        <f t="shared" si="10"/>
        <v>933</v>
      </c>
      <c r="J70" s="24">
        <f t="shared" si="11"/>
        <v>0.97106109324758838</v>
      </c>
    </row>
    <row r="71" spans="1:10" ht="15.75">
      <c r="A71" s="11" t="s">
        <v>191</v>
      </c>
      <c r="B71" s="17" t="s">
        <v>264</v>
      </c>
      <c r="C71" s="18">
        <v>750</v>
      </c>
      <c r="D71" s="18">
        <v>372</v>
      </c>
      <c r="E71" s="18">
        <v>490</v>
      </c>
      <c r="F71" s="18">
        <v>550</v>
      </c>
      <c r="G71" s="18">
        <f t="shared" si="8"/>
        <v>1122</v>
      </c>
      <c r="H71" s="18">
        <f t="shared" si="9"/>
        <v>1040</v>
      </c>
      <c r="I71" s="18">
        <f t="shared" si="10"/>
        <v>2162</v>
      </c>
      <c r="J71" s="24">
        <f t="shared" si="11"/>
        <v>0.48103607770582796</v>
      </c>
    </row>
    <row r="72" spans="1:10" ht="15.75">
      <c r="A72" s="11" t="s">
        <v>191</v>
      </c>
      <c r="B72" s="17" t="s">
        <v>265</v>
      </c>
      <c r="C72" s="18">
        <v>10275</v>
      </c>
      <c r="D72" s="18">
        <v>1576</v>
      </c>
      <c r="E72" s="18">
        <v>7478</v>
      </c>
      <c r="F72" s="18">
        <v>2389</v>
      </c>
      <c r="G72" s="18">
        <f t="shared" si="8"/>
        <v>11851</v>
      </c>
      <c r="H72" s="18">
        <f t="shared" si="9"/>
        <v>9867</v>
      </c>
      <c r="I72" s="18">
        <f t="shared" si="10"/>
        <v>21718</v>
      </c>
      <c r="J72" s="24">
        <f t="shared" si="11"/>
        <v>0.45432360254167048</v>
      </c>
    </row>
    <row r="73" spans="1:10" ht="15.75">
      <c r="A73" s="11" t="s">
        <v>198</v>
      </c>
      <c r="B73" s="17" t="s">
        <v>266</v>
      </c>
      <c r="C73" s="18">
        <v>2136</v>
      </c>
      <c r="D73" s="18">
        <v>47</v>
      </c>
      <c r="E73" s="18">
        <v>163</v>
      </c>
      <c r="F73" s="18">
        <v>55</v>
      </c>
      <c r="G73" s="18">
        <f t="shared" si="8"/>
        <v>2183</v>
      </c>
      <c r="H73" s="18">
        <f t="shared" si="9"/>
        <v>218</v>
      </c>
      <c r="I73" s="18">
        <f t="shared" si="10"/>
        <v>2401</v>
      </c>
      <c r="J73" s="24">
        <f t="shared" si="11"/>
        <v>9.0795501874219073E-2</v>
      </c>
    </row>
    <row r="74" spans="1:10" ht="15.75">
      <c r="A74" s="11" t="s">
        <v>191</v>
      </c>
      <c r="B74" s="17" t="s">
        <v>267</v>
      </c>
      <c r="C74" s="18">
        <v>2198</v>
      </c>
      <c r="D74" s="18">
        <v>47</v>
      </c>
      <c r="E74" s="18">
        <v>0</v>
      </c>
      <c r="F74" s="18">
        <v>60</v>
      </c>
      <c r="G74" s="18">
        <f t="shared" si="8"/>
        <v>2245</v>
      </c>
      <c r="H74" s="18">
        <f t="shared" si="9"/>
        <v>60</v>
      </c>
      <c r="I74" s="18">
        <f t="shared" si="10"/>
        <v>2305</v>
      </c>
      <c r="J74" s="24">
        <f t="shared" si="11"/>
        <v>2.6030368763557483E-2</v>
      </c>
    </row>
    <row r="75" spans="1:10" ht="15.75">
      <c r="A75" s="11" t="s">
        <v>198</v>
      </c>
      <c r="B75" s="17" t="s">
        <v>268</v>
      </c>
      <c r="C75" s="18">
        <v>2082</v>
      </c>
      <c r="D75" s="18">
        <v>43</v>
      </c>
      <c r="E75" s="18">
        <v>0</v>
      </c>
      <c r="F75" s="18">
        <v>0</v>
      </c>
      <c r="G75" s="18">
        <f t="shared" si="8"/>
        <v>2125</v>
      </c>
      <c r="H75" s="18">
        <f t="shared" si="9"/>
        <v>0</v>
      </c>
      <c r="I75" s="18">
        <f t="shared" si="10"/>
        <v>2125</v>
      </c>
      <c r="J75" s="24">
        <f t="shared" si="11"/>
        <v>0</v>
      </c>
    </row>
    <row r="76" spans="1:10" ht="15.75">
      <c r="A76" s="11" t="s">
        <v>205</v>
      </c>
      <c r="B76" s="17" t="s">
        <v>269</v>
      </c>
      <c r="C76" s="18">
        <v>1577</v>
      </c>
      <c r="D76" s="18">
        <v>447</v>
      </c>
      <c r="E76" s="18">
        <v>158</v>
      </c>
      <c r="F76" s="18">
        <v>627</v>
      </c>
      <c r="G76" s="18">
        <f t="shared" si="8"/>
        <v>2024</v>
      </c>
      <c r="H76" s="18">
        <f t="shared" si="9"/>
        <v>785</v>
      </c>
      <c r="I76" s="18">
        <f t="shared" si="10"/>
        <v>2809</v>
      </c>
      <c r="J76" s="24">
        <f t="shared" si="11"/>
        <v>0.27945888216447134</v>
      </c>
    </row>
    <row r="77" spans="1:10" ht="15.75">
      <c r="A77" s="11" t="s">
        <v>191</v>
      </c>
      <c r="B77" s="17" t="s">
        <v>270</v>
      </c>
      <c r="C77" s="18">
        <v>0</v>
      </c>
      <c r="D77" s="18">
        <v>0</v>
      </c>
      <c r="E77" s="18">
        <v>0</v>
      </c>
      <c r="F77" s="18">
        <v>386</v>
      </c>
      <c r="G77" s="18">
        <f t="shared" si="8"/>
        <v>0</v>
      </c>
      <c r="H77" s="18">
        <f t="shared" si="9"/>
        <v>386</v>
      </c>
      <c r="I77" s="18">
        <f t="shared" si="10"/>
        <v>386</v>
      </c>
      <c r="J77" s="24">
        <f t="shared" si="11"/>
        <v>1</v>
      </c>
    </row>
    <row r="78" spans="1:10" ht="15.75">
      <c r="A78" s="11" t="s">
        <v>195</v>
      </c>
      <c r="B78" s="17" t="s">
        <v>271</v>
      </c>
      <c r="C78" s="18">
        <v>1984</v>
      </c>
      <c r="D78" s="18">
        <v>219</v>
      </c>
      <c r="E78" s="18">
        <v>582</v>
      </c>
      <c r="F78" s="18">
        <v>1083</v>
      </c>
      <c r="G78" s="18">
        <f t="shared" si="8"/>
        <v>2203</v>
      </c>
      <c r="H78" s="18">
        <f t="shared" si="9"/>
        <v>1665</v>
      </c>
      <c r="I78" s="18">
        <f t="shared" si="10"/>
        <v>3868</v>
      </c>
      <c r="J78" s="24">
        <f t="shared" si="11"/>
        <v>0.43045501551189247</v>
      </c>
    </row>
    <row r="79" spans="1:10" ht="15.75">
      <c r="A79" s="11" t="s">
        <v>198</v>
      </c>
      <c r="B79" s="17" t="s">
        <v>272</v>
      </c>
      <c r="C79" s="18">
        <v>2426</v>
      </c>
      <c r="D79" s="18">
        <v>1263</v>
      </c>
      <c r="E79" s="18">
        <v>0</v>
      </c>
      <c r="F79" s="18">
        <v>0</v>
      </c>
      <c r="G79" s="18">
        <f t="shared" si="8"/>
        <v>3689</v>
      </c>
      <c r="H79" s="18">
        <f t="shared" si="9"/>
        <v>0</v>
      </c>
      <c r="I79" s="18">
        <f t="shared" si="10"/>
        <v>3689</v>
      </c>
      <c r="J79" s="24">
        <f t="shared" si="11"/>
        <v>0</v>
      </c>
    </row>
    <row r="80" spans="1:10" ht="15.75">
      <c r="A80" s="11" t="s">
        <v>195</v>
      </c>
      <c r="B80" s="17" t="s">
        <v>273</v>
      </c>
      <c r="C80" s="18">
        <v>2402</v>
      </c>
      <c r="D80" s="18">
        <v>566</v>
      </c>
      <c r="E80" s="18">
        <v>0</v>
      </c>
      <c r="F80" s="18">
        <v>0</v>
      </c>
      <c r="G80" s="18">
        <f t="shared" si="8"/>
        <v>2968</v>
      </c>
      <c r="H80" s="18">
        <f t="shared" si="9"/>
        <v>0</v>
      </c>
      <c r="I80" s="18">
        <f t="shared" si="10"/>
        <v>2968</v>
      </c>
      <c r="J80" s="24">
        <f t="shared" si="11"/>
        <v>0</v>
      </c>
    </row>
    <row r="81" spans="1:10" ht="15.75">
      <c r="A81" s="11" t="s">
        <v>195</v>
      </c>
      <c r="B81" s="17" t="s">
        <v>274</v>
      </c>
      <c r="C81" s="18">
        <v>545</v>
      </c>
      <c r="D81" s="18">
        <v>5</v>
      </c>
      <c r="E81" s="18">
        <v>158</v>
      </c>
      <c r="F81" s="18">
        <v>202</v>
      </c>
      <c r="G81" s="18">
        <f t="shared" si="8"/>
        <v>550</v>
      </c>
      <c r="H81" s="18">
        <f t="shared" si="9"/>
        <v>360</v>
      </c>
      <c r="I81" s="18">
        <f t="shared" si="10"/>
        <v>910</v>
      </c>
      <c r="J81" s="24">
        <f t="shared" si="11"/>
        <v>0.39560439560439559</v>
      </c>
    </row>
    <row r="82" spans="1:10" ht="15.75">
      <c r="A82" s="11" t="s">
        <v>191</v>
      </c>
      <c r="B82" s="17" t="s">
        <v>275</v>
      </c>
      <c r="C82" s="18">
        <v>139</v>
      </c>
      <c r="D82" s="18">
        <v>6</v>
      </c>
      <c r="E82" s="18">
        <v>1</v>
      </c>
      <c r="F82" s="18">
        <v>2</v>
      </c>
      <c r="G82" s="18">
        <f t="shared" si="8"/>
        <v>145</v>
      </c>
      <c r="H82" s="18">
        <f t="shared" si="9"/>
        <v>3</v>
      </c>
      <c r="I82" s="18">
        <f t="shared" si="10"/>
        <v>148</v>
      </c>
      <c r="J82" s="24">
        <f t="shared" si="11"/>
        <v>2.0270270270270271E-2</v>
      </c>
    </row>
    <row r="83" spans="1:10" ht="15.75">
      <c r="A83" s="11" t="s">
        <v>198</v>
      </c>
      <c r="B83" s="17" t="s">
        <v>276</v>
      </c>
      <c r="C83" s="18">
        <v>1266</v>
      </c>
      <c r="D83" s="18">
        <v>21</v>
      </c>
      <c r="E83" s="18">
        <v>286</v>
      </c>
      <c r="F83" s="18">
        <v>172</v>
      </c>
      <c r="G83" s="18">
        <f t="shared" si="8"/>
        <v>1287</v>
      </c>
      <c r="H83" s="18">
        <f t="shared" si="9"/>
        <v>458</v>
      </c>
      <c r="I83" s="18">
        <f t="shared" si="10"/>
        <v>1745</v>
      </c>
      <c r="J83" s="24">
        <f t="shared" si="11"/>
        <v>0.26246418338108884</v>
      </c>
    </row>
    <row r="84" spans="1:10" ht="15.75">
      <c r="A84" s="11" t="s">
        <v>198</v>
      </c>
      <c r="B84" s="17" t="s">
        <v>277</v>
      </c>
      <c r="C84" s="18">
        <v>3605</v>
      </c>
      <c r="D84" s="18">
        <v>19</v>
      </c>
      <c r="E84" s="18">
        <v>75</v>
      </c>
      <c r="F84" s="18">
        <v>60</v>
      </c>
      <c r="G84" s="18">
        <f t="shared" si="8"/>
        <v>3624</v>
      </c>
      <c r="H84" s="18">
        <f t="shared" si="9"/>
        <v>135</v>
      </c>
      <c r="I84" s="18">
        <f t="shared" si="10"/>
        <v>3759</v>
      </c>
      <c r="J84" s="24">
        <f t="shared" si="11"/>
        <v>3.5913806863527534E-2</v>
      </c>
    </row>
    <row r="85" spans="1:10" ht="15.75">
      <c r="A85" s="11" t="s">
        <v>198</v>
      </c>
      <c r="B85" s="17" t="s">
        <v>278</v>
      </c>
      <c r="C85" s="18">
        <v>1685</v>
      </c>
      <c r="D85" s="18">
        <v>151</v>
      </c>
      <c r="E85" s="18">
        <v>123</v>
      </c>
      <c r="F85" s="18">
        <v>1621</v>
      </c>
      <c r="G85" s="18">
        <f t="shared" si="8"/>
        <v>1836</v>
      </c>
      <c r="H85" s="18">
        <f t="shared" si="9"/>
        <v>1744</v>
      </c>
      <c r="I85" s="18">
        <f t="shared" si="10"/>
        <v>3580</v>
      </c>
      <c r="J85" s="24">
        <f t="shared" si="11"/>
        <v>0.4871508379888268</v>
      </c>
    </row>
    <row r="86" spans="1:10" ht="15.75">
      <c r="A86" s="11" t="s">
        <v>198</v>
      </c>
      <c r="B86" s="17" t="s">
        <v>279</v>
      </c>
      <c r="C86" s="18">
        <v>1137</v>
      </c>
      <c r="D86" s="18">
        <v>378</v>
      </c>
      <c r="E86" s="18">
        <v>175</v>
      </c>
      <c r="F86" s="18">
        <v>438</v>
      </c>
      <c r="G86" s="18">
        <f t="shared" si="8"/>
        <v>1515</v>
      </c>
      <c r="H86" s="18">
        <f t="shared" si="9"/>
        <v>613</v>
      </c>
      <c r="I86" s="18">
        <f t="shared" si="10"/>
        <v>2128</v>
      </c>
      <c r="J86" s="24">
        <f t="shared" si="11"/>
        <v>0.28806390977443608</v>
      </c>
    </row>
    <row r="87" spans="1:10" ht="15.75">
      <c r="A87" s="11" t="s">
        <v>191</v>
      </c>
      <c r="B87" s="17" t="s">
        <v>280</v>
      </c>
      <c r="C87" s="18">
        <v>5612</v>
      </c>
      <c r="D87" s="18">
        <v>197</v>
      </c>
      <c r="E87" s="18">
        <v>3837</v>
      </c>
      <c r="F87" s="18">
        <v>1229</v>
      </c>
      <c r="G87" s="18">
        <f t="shared" si="8"/>
        <v>5809</v>
      </c>
      <c r="H87" s="18">
        <f t="shared" si="9"/>
        <v>5066</v>
      </c>
      <c r="I87" s="18">
        <f t="shared" si="10"/>
        <v>10875</v>
      </c>
      <c r="J87" s="24">
        <f t="shared" si="11"/>
        <v>0.46583908045977013</v>
      </c>
    </row>
    <row r="88" spans="1:10" ht="15.75">
      <c r="A88" s="11" t="s">
        <v>191</v>
      </c>
      <c r="B88" s="17" t="s">
        <v>281</v>
      </c>
      <c r="C88" s="18">
        <v>952</v>
      </c>
      <c r="D88" s="18">
        <v>749</v>
      </c>
      <c r="E88" s="18">
        <v>35</v>
      </c>
      <c r="F88" s="18">
        <v>136</v>
      </c>
      <c r="G88" s="18">
        <f t="shared" si="8"/>
        <v>1701</v>
      </c>
      <c r="H88" s="18">
        <f t="shared" si="9"/>
        <v>171</v>
      </c>
      <c r="I88" s="18">
        <f t="shared" si="10"/>
        <v>1872</v>
      </c>
      <c r="J88" s="24">
        <f t="shared" si="11"/>
        <v>9.1346153846153841E-2</v>
      </c>
    </row>
    <row r="89" spans="1:10" ht="15.75">
      <c r="A89" s="11" t="s">
        <v>205</v>
      </c>
      <c r="B89" s="17" t="s">
        <v>282</v>
      </c>
      <c r="C89" s="18">
        <v>614</v>
      </c>
      <c r="D89" s="18">
        <v>477</v>
      </c>
      <c r="E89" s="18">
        <v>0</v>
      </c>
      <c r="F89" s="18">
        <v>0</v>
      </c>
      <c r="G89" s="18">
        <f t="shared" si="8"/>
        <v>1091</v>
      </c>
      <c r="H89" s="18">
        <f t="shared" si="9"/>
        <v>0</v>
      </c>
      <c r="I89" s="18">
        <f t="shared" si="10"/>
        <v>1091</v>
      </c>
      <c r="J89" s="24">
        <f t="shared" si="11"/>
        <v>0</v>
      </c>
    </row>
    <row r="90" spans="1:10" ht="15.75">
      <c r="A90" s="11" t="s">
        <v>191</v>
      </c>
      <c r="B90" s="17" t="s">
        <v>283</v>
      </c>
      <c r="C90" s="18">
        <v>695</v>
      </c>
      <c r="D90" s="18">
        <v>361</v>
      </c>
      <c r="E90" s="18">
        <v>633</v>
      </c>
      <c r="F90" s="18">
        <v>495</v>
      </c>
      <c r="G90" s="18">
        <f t="shared" si="8"/>
        <v>1056</v>
      </c>
      <c r="H90" s="18">
        <f t="shared" si="9"/>
        <v>1128</v>
      </c>
      <c r="I90" s="18">
        <f t="shared" si="10"/>
        <v>2184</v>
      </c>
      <c r="J90" s="24">
        <f t="shared" si="11"/>
        <v>0.51648351648351654</v>
      </c>
    </row>
    <row r="91" spans="1:10" ht="15.75">
      <c r="A91" s="11" t="s">
        <v>191</v>
      </c>
      <c r="B91" s="17" t="s">
        <v>284</v>
      </c>
      <c r="C91" s="18">
        <v>1019</v>
      </c>
      <c r="D91" s="18">
        <v>310</v>
      </c>
      <c r="E91" s="18">
        <v>211</v>
      </c>
      <c r="F91" s="18">
        <v>545</v>
      </c>
      <c r="G91" s="18">
        <f t="shared" si="8"/>
        <v>1329</v>
      </c>
      <c r="H91" s="18">
        <f t="shared" si="9"/>
        <v>756</v>
      </c>
      <c r="I91" s="18">
        <f t="shared" si="10"/>
        <v>2085</v>
      </c>
      <c r="J91" s="24">
        <f t="shared" si="11"/>
        <v>0.36258992805755397</v>
      </c>
    </row>
    <row r="92" spans="1:10" ht="15.75">
      <c r="A92" s="11" t="s">
        <v>198</v>
      </c>
      <c r="B92" s="17" t="s">
        <v>285</v>
      </c>
      <c r="C92" s="18">
        <v>133</v>
      </c>
      <c r="D92" s="18">
        <v>0</v>
      </c>
      <c r="E92" s="18">
        <v>29</v>
      </c>
      <c r="F92" s="18">
        <v>0</v>
      </c>
      <c r="G92" s="18">
        <f t="shared" si="8"/>
        <v>133</v>
      </c>
      <c r="H92" s="18">
        <f t="shared" si="9"/>
        <v>29</v>
      </c>
      <c r="I92" s="18">
        <f t="shared" si="10"/>
        <v>162</v>
      </c>
      <c r="J92" s="24">
        <f t="shared" si="11"/>
        <v>0.17901234567901234</v>
      </c>
    </row>
    <row r="93" spans="1:10" ht="15.75">
      <c r="A93" s="11" t="s">
        <v>205</v>
      </c>
      <c r="B93" s="17" t="s">
        <v>286</v>
      </c>
      <c r="C93" s="18">
        <v>1636</v>
      </c>
      <c r="D93" s="18">
        <v>320</v>
      </c>
      <c r="E93" s="18">
        <v>103</v>
      </c>
      <c r="F93" s="18">
        <v>93</v>
      </c>
      <c r="G93" s="18">
        <f t="shared" si="8"/>
        <v>1956</v>
      </c>
      <c r="H93" s="18">
        <f t="shared" si="9"/>
        <v>196</v>
      </c>
      <c r="I93" s="18">
        <f t="shared" si="10"/>
        <v>2152</v>
      </c>
      <c r="J93" s="24">
        <f t="shared" si="11"/>
        <v>9.1078066914498143E-2</v>
      </c>
    </row>
    <row r="94" spans="1:10" ht="15.75">
      <c r="A94" s="11" t="s">
        <v>191</v>
      </c>
      <c r="B94" s="17" t="s">
        <v>287</v>
      </c>
      <c r="C94" s="18">
        <v>1816</v>
      </c>
      <c r="D94" s="18">
        <v>573</v>
      </c>
      <c r="E94" s="18">
        <v>51</v>
      </c>
      <c r="F94" s="18">
        <v>722</v>
      </c>
      <c r="G94" s="18">
        <f t="shared" si="8"/>
        <v>2389</v>
      </c>
      <c r="H94" s="18">
        <f t="shared" si="9"/>
        <v>773</v>
      </c>
      <c r="I94" s="18">
        <f t="shared" si="10"/>
        <v>3162</v>
      </c>
      <c r="J94" s="24">
        <f t="shared" si="11"/>
        <v>0.24446552814674258</v>
      </c>
    </row>
    <row r="95" spans="1:10" ht="15.75">
      <c r="A95" s="11" t="s">
        <v>225</v>
      </c>
      <c r="B95" s="17" t="s">
        <v>288</v>
      </c>
      <c r="C95" s="18">
        <v>2365</v>
      </c>
      <c r="D95" s="18">
        <v>23</v>
      </c>
      <c r="E95" s="18">
        <v>0</v>
      </c>
      <c r="F95" s="18">
        <v>0</v>
      </c>
      <c r="G95" s="18">
        <f t="shared" si="8"/>
        <v>2388</v>
      </c>
      <c r="H95" s="18">
        <f t="shared" si="9"/>
        <v>0</v>
      </c>
      <c r="I95" s="18">
        <f t="shared" si="10"/>
        <v>2388</v>
      </c>
      <c r="J95" s="24">
        <f t="shared" si="11"/>
        <v>0</v>
      </c>
    </row>
    <row r="96" spans="1:10" ht="15.75">
      <c r="A96" s="11" t="s">
        <v>189</v>
      </c>
      <c r="B96" s="17" t="s">
        <v>289</v>
      </c>
      <c r="C96" s="18">
        <v>5388</v>
      </c>
      <c r="D96" s="18">
        <v>268</v>
      </c>
      <c r="E96" s="18">
        <v>1922</v>
      </c>
      <c r="F96" s="18">
        <v>1044</v>
      </c>
      <c r="G96" s="18">
        <f t="shared" si="8"/>
        <v>5656</v>
      </c>
      <c r="H96" s="18">
        <f t="shared" si="9"/>
        <v>2966</v>
      </c>
      <c r="I96" s="18">
        <f t="shared" si="10"/>
        <v>8622</v>
      </c>
      <c r="J96" s="24">
        <f t="shared" si="11"/>
        <v>0.34400371143586173</v>
      </c>
    </row>
    <row r="97" spans="1:10" ht="15.75">
      <c r="A97" s="11" t="s">
        <v>205</v>
      </c>
      <c r="B97" s="17" t="s">
        <v>290</v>
      </c>
      <c r="C97" s="18">
        <v>2401</v>
      </c>
      <c r="D97" s="18">
        <v>267</v>
      </c>
      <c r="E97" s="18">
        <v>803</v>
      </c>
      <c r="F97" s="18">
        <v>595</v>
      </c>
      <c r="G97" s="18">
        <f t="shared" si="8"/>
        <v>2668</v>
      </c>
      <c r="H97" s="18">
        <f t="shared" si="9"/>
        <v>1398</v>
      </c>
      <c r="I97" s="18">
        <f t="shared" si="10"/>
        <v>4066</v>
      </c>
      <c r="J97" s="24">
        <f t="shared" si="11"/>
        <v>0.34382685686178061</v>
      </c>
    </row>
    <row r="98" spans="1:10" ht="15.75">
      <c r="A98" s="11" t="s">
        <v>191</v>
      </c>
      <c r="B98" s="17" t="s">
        <v>291</v>
      </c>
      <c r="C98" s="18">
        <v>1853</v>
      </c>
      <c r="D98" s="18">
        <v>405</v>
      </c>
      <c r="E98" s="18">
        <v>42</v>
      </c>
      <c r="F98" s="18">
        <v>11</v>
      </c>
      <c r="G98" s="18">
        <f t="shared" ref="G98:G129" si="12">C98+D98</f>
        <v>2258</v>
      </c>
      <c r="H98" s="18">
        <f t="shared" ref="H98:H129" si="13">E98+F98</f>
        <v>53</v>
      </c>
      <c r="I98" s="18">
        <f t="shared" ref="I98:I129" si="14">G98+H98</f>
        <v>2311</v>
      </c>
      <c r="J98" s="24">
        <f t="shared" ref="J98:J129" si="15">H98/I98</f>
        <v>2.2933794893985289E-2</v>
      </c>
    </row>
    <row r="99" spans="1:10" ht="15.75">
      <c r="A99" s="11" t="s">
        <v>191</v>
      </c>
      <c r="B99" s="17" t="s">
        <v>292</v>
      </c>
      <c r="C99" s="18">
        <v>2118</v>
      </c>
      <c r="D99" s="18">
        <v>46</v>
      </c>
      <c r="E99" s="18">
        <v>0</v>
      </c>
      <c r="F99" s="18">
        <v>0</v>
      </c>
      <c r="G99" s="18">
        <f t="shared" si="12"/>
        <v>2164</v>
      </c>
      <c r="H99" s="18">
        <f t="shared" si="13"/>
        <v>0</v>
      </c>
      <c r="I99" s="18">
        <f t="shared" si="14"/>
        <v>2164</v>
      </c>
      <c r="J99" s="24">
        <f t="shared" si="15"/>
        <v>0</v>
      </c>
    </row>
    <row r="100" spans="1:10" ht="15.75">
      <c r="A100" s="11" t="s">
        <v>189</v>
      </c>
      <c r="B100" s="17" t="s">
        <v>293</v>
      </c>
      <c r="C100" s="18">
        <v>2344</v>
      </c>
      <c r="D100" s="18">
        <v>480</v>
      </c>
      <c r="E100" s="18">
        <v>524</v>
      </c>
      <c r="F100" s="18">
        <v>849</v>
      </c>
      <c r="G100" s="18">
        <f t="shared" si="12"/>
        <v>2824</v>
      </c>
      <c r="H100" s="18">
        <f t="shared" si="13"/>
        <v>1373</v>
      </c>
      <c r="I100" s="18">
        <f t="shared" si="14"/>
        <v>4197</v>
      </c>
      <c r="J100" s="24">
        <f t="shared" si="15"/>
        <v>0.32713843221348582</v>
      </c>
    </row>
    <row r="101" spans="1:10" ht="15.75">
      <c r="A101" s="11" t="s">
        <v>198</v>
      </c>
      <c r="B101" s="17" t="s">
        <v>294</v>
      </c>
      <c r="C101" s="18">
        <v>1567</v>
      </c>
      <c r="D101" s="18">
        <v>152</v>
      </c>
      <c r="E101" s="18">
        <v>125</v>
      </c>
      <c r="F101" s="18">
        <v>107</v>
      </c>
      <c r="G101" s="18">
        <f t="shared" si="12"/>
        <v>1719</v>
      </c>
      <c r="H101" s="18">
        <f t="shared" si="13"/>
        <v>232</v>
      </c>
      <c r="I101" s="18">
        <f t="shared" si="14"/>
        <v>1951</v>
      </c>
      <c r="J101" s="24">
        <f t="shared" si="15"/>
        <v>0.11891337775499744</v>
      </c>
    </row>
    <row r="102" spans="1:10" ht="15.75">
      <c r="A102" s="11" t="s">
        <v>205</v>
      </c>
      <c r="B102" s="17" t="s">
        <v>295</v>
      </c>
      <c r="C102" s="18">
        <v>2458</v>
      </c>
      <c r="D102" s="18">
        <v>22</v>
      </c>
      <c r="E102" s="18">
        <v>0</v>
      </c>
      <c r="F102" s="18">
        <v>0</v>
      </c>
      <c r="G102" s="18">
        <f t="shared" si="12"/>
        <v>2480</v>
      </c>
      <c r="H102" s="18">
        <f t="shared" si="13"/>
        <v>0</v>
      </c>
      <c r="I102" s="18">
        <f t="shared" si="14"/>
        <v>2480</v>
      </c>
      <c r="J102" s="24">
        <f t="shared" si="15"/>
        <v>0</v>
      </c>
    </row>
    <row r="103" spans="1:10" ht="15.75">
      <c r="A103" s="11" t="s">
        <v>189</v>
      </c>
      <c r="B103" s="17" t="s">
        <v>296</v>
      </c>
      <c r="C103" s="18">
        <v>3</v>
      </c>
      <c r="D103" s="18">
        <v>9</v>
      </c>
      <c r="E103" s="18">
        <v>9</v>
      </c>
      <c r="F103" s="18">
        <v>402</v>
      </c>
      <c r="G103" s="18">
        <f t="shared" si="12"/>
        <v>12</v>
      </c>
      <c r="H103" s="18">
        <f t="shared" si="13"/>
        <v>411</v>
      </c>
      <c r="I103" s="18">
        <f t="shared" si="14"/>
        <v>423</v>
      </c>
      <c r="J103" s="24">
        <f t="shared" si="15"/>
        <v>0.97163120567375882</v>
      </c>
    </row>
    <row r="104" spans="1:10" ht="15.75">
      <c r="A104" s="11" t="s">
        <v>189</v>
      </c>
      <c r="B104" s="17" t="s">
        <v>297</v>
      </c>
      <c r="C104" s="18">
        <v>2472</v>
      </c>
      <c r="D104" s="18">
        <v>27</v>
      </c>
      <c r="E104" s="18">
        <v>0</v>
      </c>
      <c r="F104" s="18">
        <v>0</v>
      </c>
      <c r="G104" s="18">
        <f t="shared" si="12"/>
        <v>2499</v>
      </c>
      <c r="H104" s="18">
        <f t="shared" si="13"/>
        <v>0</v>
      </c>
      <c r="I104" s="18">
        <f t="shared" si="14"/>
        <v>2499</v>
      </c>
      <c r="J104" s="24">
        <f t="shared" si="15"/>
        <v>0</v>
      </c>
    </row>
    <row r="105" spans="1:10" ht="15.75">
      <c r="A105" s="11" t="s">
        <v>205</v>
      </c>
      <c r="B105" s="17" t="s">
        <v>298</v>
      </c>
      <c r="C105" s="18">
        <v>1462</v>
      </c>
      <c r="D105" s="18">
        <v>556</v>
      </c>
      <c r="E105" s="18">
        <v>115</v>
      </c>
      <c r="F105" s="18">
        <v>415</v>
      </c>
      <c r="G105" s="18">
        <f t="shared" si="12"/>
        <v>2018</v>
      </c>
      <c r="H105" s="18">
        <f t="shared" si="13"/>
        <v>530</v>
      </c>
      <c r="I105" s="18">
        <f t="shared" si="14"/>
        <v>2548</v>
      </c>
      <c r="J105" s="24">
        <f t="shared" si="15"/>
        <v>0.20800627943485087</v>
      </c>
    </row>
    <row r="106" spans="1:10" ht="15.75">
      <c r="A106" s="11" t="s">
        <v>191</v>
      </c>
      <c r="B106" s="17" t="s">
        <v>299</v>
      </c>
      <c r="C106" s="18">
        <v>133</v>
      </c>
      <c r="D106" s="18">
        <v>59</v>
      </c>
      <c r="E106" s="18">
        <v>2</v>
      </c>
      <c r="F106" s="18">
        <v>21</v>
      </c>
      <c r="G106" s="18">
        <f t="shared" si="12"/>
        <v>192</v>
      </c>
      <c r="H106" s="18">
        <f t="shared" si="13"/>
        <v>23</v>
      </c>
      <c r="I106" s="18">
        <f t="shared" si="14"/>
        <v>215</v>
      </c>
      <c r="J106" s="24">
        <f t="shared" si="15"/>
        <v>0.10697674418604651</v>
      </c>
    </row>
    <row r="107" spans="1:10" ht="15.75">
      <c r="A107" s="11" t="s">
        <v>198</v>
      </c>
      <c r="B107" s="17" t="s">
        <v>300</v>
      </c>
      <c r="C107" s="18">
        <v>1169</v>
      </c>
      <c r="D107" s="18">
        <v>0</v>
      </c>
      <c r="E107" s="18">
        <v>0</v>
      </c>
      <c r="F107" s="18">
        <v>0</v>
      </c>
      <c r="G107" s="18">
        <f t="shared" si="12"/>
        <v>1169</v>
      </c>
      <c r="H107" s="18">
        <f t="shared" si="13"/>
        <v>0</v>
      </c>
      <c r="I107" s="18">
        <f t="shared" si="14"/>
        <v>1169</v>
      </c>
      <c r="J107" s="24">
        <f t="shared" si="15"/>
        <v>0</v>
      </c>
    </row>
    <row r="108" spans="1:10" ht="15.75">
      <c r="A108" s="11" t="s">
        <v>205</v>
      </c>
      <c r="B108" s="17" t="s">
        <v>301</v>
      </c>
      <c r="C108" s="18">
        <v>1578</v>
      </c>
      <c r="D108" s="18">
        <v>836</v>
      </c>
      <c r="E108" s="18">
        <v>88</v>
      </c>
      <c r="F108" s="18">
        <v>996</v>
      </c>
      <c r="G108" s="18">
        <f t="shared" si="12"/>
        <v>2414</v>
      </c>
      <c r="H108" s="18">
        <f t="shared" si="13"/>
        <v>1084</v>
      </c>
      <c r="I108" s="18">
        <f t="shared" si="14"/>
        <v>3498</v>
      </c>
      <c r="J108" s="24">
        <f t="shared" si="15"/>
        <v>0.3098913664951401</v>
      </c>
    </row>
    <row r="109" spans="1:10" ht="15.75">
      <c r="A109" s="11" t="s">
        <v>225</v>
      </c>
      <c r="B109" s="17" t="s">
        <v>302</v>
      </c>
      <c r="C109" s="18">
        <v>1097</v>
      </c>
      <c r="D109" s="18">
        <v>1956</v>
      </c>
      <c r="E109" s="18">
        <v>174</v>
      </c>
      <c r="F109" s="18">
        <v>952</v>
      </c>
      <c r="G109" s="18">
        <f t="shared" si="12"/>
        <v>3053</v>
      </c>
      <c r="H109" s="18">
        <f t="shared" si="13"/>
        <v>1126</v>
      </c>
      <c r="I109" s="18">
        <f t="shared" si="14"/>
        <v>4179</v>
      </c>
      <c r="J109" s="24">
        <f t="shared" si="15"/>
        <v>0.26944245034697295</v>
      </c>
    </row>
    <row r="110" spans="1:10" ht="15.75">
      <c r="A110" s="11" t="s">
        <v>191</v>
      </c>
      <c r="B110" s="17" t="s">
        <v>303</v>
      </c>
      <c r="C110" s="18">
        <v>0</v>
      </c>
      <c r="D110" s="18">
        <v>0</v>
      </c>
      <c r="E110" s="18">
        <v>7</v>
      </c>
      <c r="F110" s="18">
        <v>113</v>
      </c>
      <c r="G110" s="18">
        <f t="shared" si="12"/>
        <v>0</v>
      </c>
      <c r="H110" s="18">
        <f t="shared" si="13"/>
        <v>120</v>
      </c>
      <c r="I110" s="18">
        <f t="shared" si="14"/>
        <v>120</v>
      </c>
      <c r="J110" s="24">
        <f t="shared" si="15"/>
        <v>1</v>
      </c>
    </row>
    <row r="111" spans="1:10" ht="15.75">
      <c r="A111" s="11" t="s">
        <v>198</v>
      </c>
      <c r="B111" s="17" t="s">
        <v>304</v>
      </c>
      <c r="C111" s="18">
        <v>1447</v>
      </c>
      <c r="D111" s="18">
        <v>79</v>
      </c>
      <c r="E111" s="18">
        <v>0</v>
      </c>
      <c r="F111" s="18">
        <v>0</v>
      </c>
      <c r="G111" s="18">
        <f t="shared" si="12"/>
        <v>1526</v>
      </c>
      <c r="H111" s="18">
        <f t="shared" si="13"/>
        <v>0</v>
      </c>
      <c r="I111" s="18">
        <f t="shared" si="14"/>
        <v>1526</v>
      </c>
      <c r="J111" s="24">
        <f t="shared" si="15"/>
        <v>0</v>
      </c>
    </row>
    <row r="112" spans="1:10" ht="15.75">
      <c r="A112" s="11" t="s">
        <v>189</v>
      </c>
      <c r="B112" s="17" t="s">
        <v>305</v>
      </c>
      <c r="C112" s="18">
        <v>1292</v>
      </c>
      <c r="D112" s="18">
        <v>384</v>
      </c>
      <c r="E112" s="18">
        <v>7</v>
      </c>
      <c r="F112" s="18">
        <v>33</v>
      </c>
      <c r="G112" s="18">
        <f t="shared" si="12"/>
        <v>1676</v>
      </c>
      <c r="H112" s="18">
        <f t="shared" si="13"/>
        <v>40</v>
      </c>
      <c r="I112" s="18">
        <f t="shared" si="14"/>
        <v>1716</v>
      </c>
      <c r="J112" s="24">
        <f t="shared" si="15"/>
        <v>2.3310023310023312E-2</v>
      </c>
    </row>
    <row r="113" spans="1:10" ht="15.75">
      <c r="A113" s="11" t="s">
        <v>198</v>
      </c>
      <c r="B113" s="17" t="s">
        <v>306</v>
      </c>
      <c r="C113" s="18">
        <v>1997</v>
      </c>
      <c r="D113" s="18">
        <v>342</v>
      </c>
      <c r="E113" s="18">
        <v>65</v>
      </c>
      <c r="F113" s="18">
        <v>269</v>
      </c>
      <c r="G113" s="18">
        <f t="shared" si="12"/>
        <v>2339</v>
      </c>
      <c r="H113" s="18">
        <f t="shared" si="13"/>
        <v>334</v>
      </c>
      <c r="I113" s="18">
        <f t="shared" si="14"/>
        <v>2673</v>
      </c>
      <c r="J113" s="24">
        <f t="shared" si="15"/>
        <v>0.12495323606434718</v>
      </c>
    </row>
    <row r="114" spans="1:10" ht="15.75">
      <c r="A114" s="11" t="s">
        <v>198</v>
      </c>
      <c r="B114" s="17" t="s">
        <v>307</v>
      </c>
      <c r="C114" s="18">
        <v>1071</v>
      </c>
      <c r="D114" s="18">
        <v>222</v>
      </c>
      <c r="E114" s="18">
        <v>56</v>
      </c>
      <c r="F114" s="18">
        <v>76</v>
      </c>
      <c r="G114" s="18">
        <f t="shared" si="12"/>
        <v>1293</v>
      </c>
      <c r="H114" s="18">
        <f t="shared" si="13"/>
        <v>132</v>
      </c>
      <c r="I114" s="18">
        <f t="shared" si="14"/>
        <v>1425</v>
      </c>
      <c r="J114" s="24">
        <f t="shared" si="15"/>
        <v>9.2631578947368426E-2</v>
      </c>
    </row>
    <row r="115" spans="1:10" ht="15.75">
      <c r="A115" s="11" t="s">
        <v>198</v>
      </c>
      <c r="B115" s="17" t="s">
        <v>308</v>
      </c>
      <c r="C115" s="18">
        <v>3191</v>
      </c>
      <c r="D115" s="18">
        <v>1079</v>
      </c>
      <c r="E115" s="18">
        <v>361</v>
      </c>
      <c r="F115" s="18">
        <v>1545</v>
      </c>
      <c r="G115" s="18">
        <f t="shared" si="12"/>
        <v>4270</v>
      </c>
      <c r="H115" s="18">
        <f t="shared" si="13"/>
        <v>1906</v>
      </c>
      <c r="I115" s="18">
        <f t="shared" si="14"/>
        <v>6176</v>
      </c>
      <c r="J115" s="24">
        <f t="shared" si="15"/>
        <v>0.30861398963730569</v>
      </c>
    </row>
    <row r="116" spans="1:10" ht="15.75">
      <c r="A116" s="11" t="s">
        <v>191</v>
      </c>
      <c r="B116" s="17" t="s">
        <v>309</v>
      </c>
      <c r="C116" s="18">
        <v>2334</v>
      </c>
      <c r="D116" s="18">
        <v>48</v>
      </c>
      <c r="E116" s="18">
        <v>0</v>
      </c>
      <c r="F116" s="18">
        <v>0</v>
      </c>
      <c r="G116" s="18">
        <f t="shared" si="12"/>
        <v>2382</v>
      </c>
      <c r="H116" s="18">
        <f t="shared" si="13"/>
        <v>0</v>
      </c>
      <c r="I116" s="18">
        <f t="shared" si="14"/>
        <v>2382</v>
      </c>
      <c r="J116" s="24">
        <f t="shared" si="15"/>
        <v>0</v>
      </c>
    </row>
    <row r="117" spans="1:10" ht="15.75">
      <c r="A117" s="11" t="s">
        <v>205</v>
      </c>
      <c r="B117" s="17" t="s">
        <v>310</v>
      </c>
      <c r="C117" s="18">
        <v>558</v>
      </c>
      <c r="D117" s="18">
        <v>221</v>
      </c>
      <c r="E117" s="18">
        <v>4</v>
      </c>
      <c r="F117" s="18">
        <v>148</v>
      </c>
      <c r="G117" s="18">
        <f t="shared" si="12"/>
        <v>779</v>
      </c>
      <c r="H117" s="18">
        <f t="shared" si="13"/>
        <v>152</v>
      </c>
      <c r="I117" s="18">
        <f t="shared" si="14"/>
        <v>931</v>
      </c>
      <c r="J117" s="24">
        <f t="shared" si="15"/>
        <v>0.16326530612244897</v>
      </c>
    </row>
    <row r="118" spans="1:10" ht="15.75">
      <c r="A118" s="11" t="s">
        <v>189</v>
      </c>
      <c r="B118" s="17" t="s">
        <v>311</v>
      </c>
      <c r="C118" s="18">
        <v>1603</v>
      </c>
      <c r="D118" s="18">
        <v>144</v>
      </c>
      <c r="E118" s="18">
        <v>45</v>
      </c>
      <c r="F118" s="18">
        <v>173</v>
      </c>
      <c r="G118" s="18">
        <f t="shared" si="12"/>
        <v>1747</v>
      </c>
      <c r="H118" s="18">
        <f t="shared" si="13"/>
        <v>218</v>
      </c>
      <c r="I118" s="18">
        <f t="shared" si="14"/>
        <v>1965</v>
      </c>
      <c r="J118" s="24">
        <f t="shared" si="15"/>
        <v>0.11094147582697202</v>
      </c>
    </row>
    <row r="119" spans="1:10" ht="15.75">
      <c r="A119" s="11" t="s">
        <v>191</v>
      </c>
      <c r="B119" s="17" t="s">
        <v>312</v>
      </c>
      <c r="C119" s="18">
        <v>4825</v>
      </c>
      <c r="D119" s="18">
        <v>51</v>
      </c>
      <c r="E119" s="18">
        <v>955</v>
      </c>
      <c r="F119" s="18">
        <v>1163</v>
      </c>
      <c r="G119" s="18">
        <f t="shared" si="12"/>
        <v>4876</v>
      </c>
      <c r="H119" s="18">
        <f t="shared" si="13"/>
        <v>2118</v>
      </c>
      <c r="I119" s="18">
        <f t="shared" si="14"/>
        <v>6994</v>
      </c>
      <c r="J119" s="24">
        <f t="shared" si="15"/>
        <v>0.30283099799828422</v>
      </c>
    </row>
    <row r="120" spans="1:10" ht="15.75">
      <c r="A120" s="11" t="s">
        <v>225</v>
      </c>
      <c r="B120" s="17" t="s">
        <v>313</v>
      </c>
      <c r="C120" s="18">
        <v>1313</v>
      </c>
      <c r="D120" s="18">
        <v>15</v>
      </c>
      <c r="E120" s="18">
        <v>0</v>
      </c>
      <c r="F120" s="18">
        <v>0</v>
      </c>
      <c r="G120" s="18">
        <f t="shared" si="12"/>
        <v>1328</v>
      </c>
      <c r="H120" s="18">
        <f t="shared" si="13"/>
        <v>0</v>
      </c>
      <c r="I120" s="18">
        <f t="shared" si="14"/>
        <v>1328</v>
      </c>
      <c r="J120" s="24">
        <f t="shared" si="15"/>
        <v>0</v>
      </c>
    </row>
    <row r="121" spans="1:10" ht="15.75">
      <c r="A121" s="11" t="s">
        <v>195</v>
      </c>
      <c r="B121" s="17" t="s">
        <v>314</v>
      </c>
      <c r="C121" s="18">
        <v>1931</v>
      </c>
      <c r="D121" s="18">
        <v>140</v>
      </c>
      <c r="E121" s="18">
        <v>557</v>
      </c>
      <c r="F121" s="18">
        <v>750</v>
      </c>
      <c r="G121" s="18">
        <f t="shared" si="12"/>
        <v>2071</v>
      </c>
      <c r="H121" s="18">
        <f t="shared" si="13"/>
        <v>1307</v>
      </c>
      <c r="I121" s="18">
        <f t="shared" si="14"/>
        <v>3378</v>
      </c>
      <c r="J121" s="24">
        <f t="shared" si="15"/>
        <v>0.38691533451746596</v>
      </c>
    </row>
    <row r="122" spans="1:10" ht="15.75">
      <c r="A122" s="11" t="s">
        <v>205</v>
      </c>
      <c r="B122" s="17" t="s">
        <v>315</v>
      </c>
      <c r="C122" s="18">
        <v>3484</v>
      </c>
      <c r="D122" s="18">
        <v>529</v>
      </c>
      <c r="E122" s="18">
        <v>172</v>
      </c>
      <c r="F122" s="18">
        <v>141</v>
      </c>
      <c r="G122" s="18">
        <f t="shared" si="12"/>
        <v>4013</v>
      </c>
      <c r="H122" s="18">
        <f t="shared" si="13"/>
        <v>313</v>
      </c>
      <c r="I122" s="18">
        <f t="shared" si="14"/>
        <v>4326</v>
      </c>
      <c r="J122" s="24">
        <f t="shared" si="15"/>
        <v>7.2353213129912164E-2</v>
      </c>
    </row>
    <row r="123" spans="1:10" ht="15.75">
      <c r="A123" s="11" t="s">
        <v>191</v>
      </c>
      <c r="B123" s="17" t="s">
        <v>316</v>
      </c>
      <c r="C123" s="18">
        <v>2744</v>
      </c>
      <c r="D123" s="18">
        <v>58</v>
      </c>
      <c r="E123" s="18">
        <v>0</v>
      </c>
      <c r="F123" s="18">
        <v>0</v>
      </c>
      <c r="G123" s="18">
        <f t="shared" si="12"/>
        <v>2802</v>
      </c>
      <c r="H123" s="18">
        <f t="shared" si="13"/>
        <v>0</v>
      </c>
      <c r="I123" s="18">
        <f t="shared" si="14"/>
        <v>2802</v>
      </c>
      <c r="J123" s="24">
        <f t="shared" si="15"/>
        <v>0</v>
      </c>
    </row>
    <row r="124" spans="1:10" ht="15.75">
      <c r="A124" s="11" t="s">
        <v>189</v>
      </c>
      <c r="B124" s="17" t="s">
        <v>317</v>
      </c>
      <c r="C124" s="18">
        <v>1568</v>
      </c>
      <c r="D124" s="18">
        <v>615</v>
      </c>
      <c r="E124" s="18">
        <v>0</v>
      </c>
      <c r="F124" s="18">
        <v>318</v>
      </c>
      <c r="G124" s="18">
        <f t="shared" si="12"/>
        <v>2183</v>
      </c>
      <c r="H124" s="18">
        <f t="shared" si="13"/>
        <v>318</v>
      </c>
      <c r="I124" s="18">
        <f t="shared" si="14"/>
        <v>2501</v>
      </c>
      <c r="J124" s="24">
        <f t="shared" si="15"/>
        <v>0.12714914034386246</v>
      </c>
    </row>
    <row r="125" spans="1:10" ht="15.75">
      <c r="A125" s="11" t="s">
        <v>189</v>
      </c>
      <c r="B125" s="17" t="s">
        <v>318</v>
      </c>
      <c r="C125" s="18">
        <v>495</v>
      </c>
      <c r="D125" s="18">
        <v>29</v>
      </c>
      <c r="E125" s="18">
        <v>0</v>
      </c>
      <c r="F125" s="18">
        <v>32</v>
      </c>
      <c r="G125" s="18">
        <f t="shared" si="12"/>
        <v>524</v>
      </c>
      <c r="H125" s="18">
        <f t="shared" si="13"/>
        <v>32</v>
      </c>
      <c r="I125" s="18">
        <f t="shared" si="14"/>
        <v>556</v>
      </c>
      <c r="J125" s="24">
        <f t="shared" si="15"/>
        <v>5.7553956834532377E-2</v>
      </c>
    </row>
    <row r="126" spans="1:10" ht="15.75">
      <c r="A126" s="11" t="s">
        <v>189</v>
      </c>
      <c r="B126" s="17" t="s">
        <v>319</v>
      </c>
      <c r="C126" s="18">
        <v>1578</v>
      </c>
      <c r="D126" s="18">
        <v>238</v>
      </c>
      <c r="E126" s="18">
        <v>11</v>
      </c>
      <c r="F126" s="18">
        <v>176</v>
      </c>
      <c r="G126" s="18">
        <f t="shared" si="12"/>
        <v>1816</v>
      </c>
      <c r="H126" s="18">
        <f t="shared" si="13"/>
        <v>187</v>
      </c>
      <c r="I126" s="18">
        <f t="shared" si="14"/>
        <v>2003</v>
      </c>
      <c r="J126" s="24">
        <f t="shared" si="15"/>
        <v>9.3359960059910138E-2</v>
      </c>
    </row>
    <row r="127" spans="1:10" ht="15.75">
      <c r="A127" s="11" t="s">
        <v>191</v>
      </c>
      <c r="B127" s="17" t="s">
        <v>320</v>
      </c>
      <c r="C127" s="18">
        <v>1141</v>
      </c>
      <c r="D127" s="18">
        <v>453</v>
      </c>
      <c r="E127" s="18">
        <v>34</v>
      </c>
      <c r="F127" s="18">
        <v>16</v>
      </c>
      <c r="G127" s="18">
        <f t="shared" si="12"/>
        <v>1594</v>
      </c>
      <c r="H127" s="18">
        <f t="shared" si="13"/>
        <v>50</v>
      </c>
      <c r="I127" s="18">
        <f t="shared" si="14"/>
        <v>1644</v>
      </c>
      <c r="J127" s="24">
        <f t="shared" si="15"/>
        <v>3.0413625304136254E-2</v>
      </c>
    </row>
    <row r="128" spans="1:10" ht="15.75">
      <c r="A128" s="11" t="s">
        <v>189</v>
      </c>
      <c r="B128" s="17" t="s">
        <v>321</v>
      </c>
      <c r="C128" s="18">
        <v>2318</v>
      </c>
      <c r="D128" s="18">
        <v>174</v>
      </c>
      <c r="E128" s="18">
        <v>0</v>
      </c>
      <c r="F128" s="18">
        <v>0</v>
      </c>
      <c r="G128" s="18">
        <f t="shared" si="12"/>
        <v>2492</v>
      </c>
      <c r="H128" s="18">
        <f t="shared" si="13"/>
        <v>0</v>
      </c>
      <c r="I128" s="18">
        <f t="shared" si="14"/>
        <v>2492</v>
      </c>
      <c r="J128" s="24">
        <f t="shared" si="15"/>
        <v>0</v>
      </c>
    </row>
    <row r="129" spans="1:10" ht="15.75">
      <c r="A129" s="11" t="s">
        <v>191</v>
      </c>
      <c r="B129" s="17" t="s">
        <v>322</v>
      </c>
      <c r="C129" s="18">
        <v>2028</v>
      </c>
      <c r="D129" s="18">
        <v>456</v>
      </c>
      <c r="E129" s="18">
        <v>119</v>
      </c>
      <c r="F129" s="18">
        <v>434</v>
      </c>
      <c r="G129" s="18">
        <f t="shared" si="12"/>
        <v>2484</v>
      </c>
      <c r="H129" s="18">
        <f t="shared" si="13"/>
        <v>553</v>
      </c>
      <c r="I129" s="18">
        <f t="shared" si="14"/>
        <v>3037</v>
      </c>
      <c r="J129" s="24">
        <f t="shared" si="15"/>
        <v>0.1820875864339809</v>
      </c>
    </row>
    <row r="130" spans="1:10" ht="15.75">
      <c r="A130" s="11" t="s">
        <v>195</v>
      </c>
      <c r="B130" s="17" t="s">
        <v>323</v>
      </c>
      <c r="C130" s="18">
        <v>227</v>
      </c>
      <c r="D130" s="18">
        <v>28</v>
      </c>
      <c r="E130" s="18">
        <v>71</v>
      </c>
      <c r="F130" s="18">
        <v>0</v>
      </c>
      <c r="G130" s="18">
        <f t="shared" ref="G130:G161" si="16">C130+D130</f>
        <v>255</v>
      </c>
      <c r="H130" s="18">
        <f t="shared" ref="H130:H161" si="17">E130+F130</f>
        <v>71</v>
      </c>
      <c r="I130" s="18">
        <f t="shared" ref="I130:I161" si="18">G130+H130</f>
        <v>326</v>
      </c>
      <c r="J130" s="24">
        <f t="shared" ref="J130:J161" si="19">H130/I130</f>
        <v>0.21779141104294478</v>
      </c>
    </row>
    <row r="131" spans="1:10" ht="15.75">
      <c r="A131" s="11" t="s">
        <v>189</v>
      </c>
      <c r="B131" s="17" t="s">
        <v>324</v>
      </c>
      <c r="C131" s="18">
        <v>793</v>
      </c>
      <c r="D131" s="18">
        <v>1258</v>
      </c>
      <c r="E131" s="18">
        <v>0</v>
      </c>
      <c r="F131" s="18">
        <v>0</v>
      </c>
      <c r="G131" s="18">
        <f t="shared" si="16"/>
        <v>2051</v>
      </c>
      <c r="H131" s="18">
        <f t="shared" si="17"/>
        <v>0</v>
      </c>
      <c r="I131" s="18">
        <f t="shared" si="18"/>
        <v>2051</v>
      </c>
      <c r="J131" s="24">
        <f t="shared" si="19"/>
        <v>0</v>
      </c>
    </row>
    <row r="132" spans="1:10" ht="15.75">
      <c r="A132" s="11" t="s">
        <v>198</v>
      </c>
      <c r="B132" s="17" t="s">
        <v>325</v>
      </c>
      <c r="C132" s="18">
        <v>277</v>
      </c>
      <c r="D132" s="18">
        <v>21</v>
      </c>
      <c r="E132" s="18">
        <v>0</v>
      </c>
      <c r="F132" s="18">
        <v>0</v>
      </c>
      <c r="G132" s="18">
        <f t="shared" si="16"/>
        <v>298</v>
      </c>
      <c r="H132" s="18">
        <f t="shared" si="17"/>
        <v>0</v>
      </c>
      <c r="I132" s="18">
        <f t="shared" si="18"/>
        <v>298</v>
      </c>
      <c r="J132" s="24">
        <f t="shared" si="19"/>
        <v>0</v>
      </c>
    </row>
    <row r="133" spans="1:10" ht="15.75">
      <c r="A133" s="11" t="s">
        <v>191</v>
      </c>
      <c r="B133" s="17" t="s">
        <v>326</v>
      </c>
      <c r="C133" s="18">
        <v>949</v>
      </c>
      <c r="D133" s="18">
        <v>74</v>
      </c>
      <c r="E133" s="18">
        <v>43</v>
      </c>
      <c r="F133" s="18">
        <v>269</v>
      </c>
      <c r="G133" s="18">
        <f t="shared" si="16"/>
        <v>1023</v>
      </c>
      <c r="H133" s="18">
        <f t="shared" si="17"/>
        <v>312</v>
      </c>
      <c r="I133" s="18">
        <f t="shared" si="18"/>
        <v>1335</v>
      </c>
      <c r="J133" s="24">
        <f t="shared" si="19"/>
        <v>0.23370786516853934</v>
      </c>
    </row>
    <row r="134" spans="1:10" ht="15.75">
      <c r="A134" s="11" t="s">
        <v>191</v>
      </c>
      <c r="B134" s="17" t="s">
        <v>327</v>
      </c>
      <c r="C134" s="18">
        <v>2593</v>
      </c>
      <c r="D134" s="18">
        <v>189</v>
      </c>
      <c r="E134" s="18">
        <v>277</v>
      </c>
      <c r="F134" s="18">
        <v>301</v>
      </c>
      <c r="G134" s="18">
        <f t="shared" si="16"/>
        <v>2782</v>
      </c>
      <c r="H134" s="18">
        <f t="shared" si="17"/>
        <v>578</v>
      </c>
      <c r="I134" s="18">
        <f t="shared" si="18"/>
        <v>3360</v>
      </c>
      <c r="J134" s="24">
        <f t="shared" si="19"/>
        <v>0.17202380952380952</v>
      </c>
    </row>
    <row r="135" spans="1:10" ht="15.75">
      <c r="A135" s="11" t="s">
        <v>198</v>
      </c>
      <c r="B135" s="17" t="s">
        <v>328</v>
      </c>
      <c r="C135" s="18">
        <v>2499</v>
      </c>
      <c r="D135" s="18">
        <v>760</v>
      </c>
      <c r="E135" s="18">
        <v>218</v>
      </c>
      <c r="F135" s="18">
        <v>307</v>
      </c>
      <c r="G135" s="18">
        <f t="shared" si="16"/>
        <v>3259</v>
      </c>
      <c r="H135" s="18">
        <f t="shared" si="17"/>
        <v>525</v>
      </c>
      <c r="I135" s="18">
        <f t="shared" si="18"/>
        <v>3784</v>
      </c>
      <c r="J135" s="24">
        <f t="shared" si="19"/>
        <v>0.13874207188160675</v>
      </c>
    </row>
    <row r="136" spans="1:10" ht="15.75">
      <c r="A136" s="11" t="s">
        <v>191</v>
      </c>
      <c r="B136" s="17" t="s">
        <v>329</v>
      </c>
      <c r="C136" s="18">
        <v>0</v>
      </c>
      <c r="D136" s="18">
        <v>0</v>
      </c>
      <c r="E136" s="18">
        <v>54</v>
      </c>
      <c r="F136" s="18">
        <v>5</v>
      </c>
      <c r="G136" s="18">
        <f t="shared" si="16"/>
        <v>0</v>
      </c>
      <c r="H136" s="18">
        <f t="shared" si="17"/>
        <v>59</v>
      </c>
      <c r="I136" s="18">
        <f t="shared" si="18"/>
        <v>59</v>
      </c>
      <c r="J136" s="24">
        <f t="shared" si="19"/>
        <v>1</v>
      </c>
    </row>
    <row r="137" spans="1:10" ht="15.75">
      <c r="A137" s="11" t="s">
        <v>198</v>
      </c>
      <c r="B137" s="17" t="s">
        <v>330</v>
      </c>
      <c r="C137" s="18">
        <v>3119</v>
      </c>
      <c r="D137" s="18">
        <v>654</v>
      </c>
      <c r="E137" s="18">
        <v>0</v>
      </c>
      <c r="F137" s="18">
        <v>1042</v>
      </c>
      <c r="G137" s="18">
        <f t="shared" si="16"/>
        <v>3773</v>
      </c>
      <c r="H137" s="18">
        <f t="shared" si="17"/>
        <v>1042</v>
      </c>
      <c r="I137" s="18">
        <f t="shared" si="18"/>
        <v>4815</v>
      </c>
      <c r="J137" s="24">
        <f t="shared" si="19"/>
        <v>0.21640706126687434</v>
      </c>
    </row>
    <row r="138" spans="1:10" ht="15.75">
      <c r="A138" s="11" t="s">
        <v>205</v>
      </c>
      <c r="B138" s="17" t="s">
        <v>331</v>
      </c>
      <c r="C138" s="18">
        <v>394</v>
      </c>
      <c r="D138" s="18">
        <v>124</v>
      </c>
      <c r="E138" s="18">
        <v>83</v>
      </c>
      <c r="F138" s="18">
        <v>302</v>
      </c>
      <c r="G138" s="18">
        <f t="shared" si="16"/>
        <v>518</v>
      </c>
      <c r="H138" s="18">
        <f t="shared" si="17"/>
        <v>385</v>
      </c>
      <c r="I138" s="18">
        <f t="shared" si="18"/>
        <v>903</v>
      </c>
      <c r="J138" s="24">
        <f t="shared" si="19"/>
        <v>0.4263565891472868</v>
      </c>
    </row>
    <row r="139" spans="1:10" ht="15.75">
      <c r="A139" s="11" t="s">
        <v>191</v>
      </c>
      <c r="B139" s="17" t="s">
        <v>332</v>
      </c>
      <c r="C139" s="18">
        <v>1483</v>
      </c>
      <c r="D139" s="18">
        <v>129</v>
      </c>
      <c r="E139" s="18">
        <v>174</v>
      </c>
      <c r="F139" s="18">
        <v>424</v>
      </c>
      <c r="G139" s="18">
        <f t="shared" si="16"/>
        <v>1612</v>
      </c>
      <c r="H139" s="18">
        <f t="shared" si="17"/>
        <v>598</v>
      </c>
      <c r="I139" s="18">
        <f t="shared" si="18"/>
        <v>2210</v>
      </c>
      <c r="J139" s="24">
        <f t="shared" si="19"/>
        <v>0.27058823529411763</v>
      </c>
    </row>
    <row r="140" spans="1:10" ht="15.75">
      <c r="A140" s="11" t="s">
        <v>195</v>
      </c>
      <c r="B140" s="17" t="s">
        <v>333</v>
      </c>
      <c r="C140" s="18">
        <v>4514</v>
      </c>
      <c r="D140" s="18">
        <v>817</v>
      </c>
      <c r="E140" s="18">
        <v>475</v>
      </c>
      <c r="F140" s="18">
        <v>2094</v>
      </c>
      <c r="G140" s="18">
        <f t="shared" si="16"/>
        <v>5331</v>
      </c>
      <c r="H140" s="18">
        <f t="shared" si="17"/>
        <v>2569</v>
      </c>
      <c r="I140" s="18">
        <f t="shared" si="18"/>
        <v>7900</v>
      </c>
      <c r="J140" s="24">
        <f t="shared" si="19"/>
        <v>0.32518987341772154</v>
      </c>
    </row>
    <row r="141" spans="1:10" ht="15.75">
      <c r="A141" s="11" t="s">
        <v>198</v>
      </c>
      <c r="B141" s="17" t="s">
        <v>334</v>
      </c>
      <c r="C141" s="18">
        <v>1672</v>
      </c>
      <c r="D141" s="18">
        <v>101</v>
      </c>
      <c r="E141" s="18">
        <v>123</v>
      </c>
      <c r="F141" s="18">
        <v>125</v>
      </c>
      <c r="G141" s="18">
        <f t="shared" si="16"/>
        <v>1773</v>
      </c>
      <c r="H141" s="18">
        <f t="shared" si="17"/>
        <v>248</v>
      </c>
      <c r="I141" s="18">
        <f t="shared" si="18"/>
        <v>2021</v>
      </c>
      <c r="J141" s="24">
        <f t="shared" si="19"/>
        <v>0.12271152894606631</v>
      </c>
    </row>
    <row r="142" spans="1:10" ht="15.75">
      <c r="A142" s="11" t="s">
        <v>195</v>
      </c>
      <c r="B142" s="17" t="s">
        <v>335</v>
      </c>
      <c r="C142" s="18">
        <v>0</v>
      </c>
      <c r="D142" s="18">
        <v>0</v>
      </c>
      <c r="E142" s="18">
        <v>70</v>
      </c>
      <c r="F142" s="18">
        <v>3</v>
      </c>
      <c r="G142" s="18">
        <f t="shared" si="16"/>
        <v>0</v>
      </c>
      <c r="H142" s="18">
        <f t="shared" si="17"/>
        <v>73</v>
      </c>
      <c r="I142" s="18">
        <f t="shared" si="18"/>
        <v>73</v>
      </c>
      <c r="J142" s="24">
        <f t="shared" si="19"/>
        <v>1</v>
      </c>
    </row>
    <row r="143" spans="1:10" ht="15.75">
      <c r="A143" s="11" t="s">
        <v>195</v>
      </c>
      <c r="B143" s="17" t="s">
        <v>336</v>
      </c>
      <c r="C143" s="18">
        <v>1360</v>
      </c>
      <c r="D143" s="18">
        <v>290</v>
      </c>
      <c r="E143" s="18">
        <v>149</v>
      </c>
      <c r="F143" s="18">
        <v>288</v>
      </c>
      <c r="G143" s="18">
        <f t="shared" si="16"/>
        <v>1650</v>
      </c>
      <c r="H143" s="18">
        <f t="shared" si="17"/>
        <v>437</v>
      </c>
      <c r="I143" s="18">
        <f t="shared" si="18"/>
        <v>2087</v>
      </c>
      <c r="J143" s="24">
        <f t="shared" si="19"/>
        <v>0.2093914710110206</v>
      </c>
    </row>
    <row r="144" spans="1:10" ht="15.75">
      <c r="A144" s="11" t="s">
        <v>191</v>
      </c>
      <c r="B144" s="17" t="s">
        <v>337</v>
      </c>
      <c r="C144" s="18">
        <v>2079</v>
      </c>
      <c r="D144" s="18">
        <v>58</v>
      </c>
      <c r="E144" s="18">
        <v>0</v>
      </c>
      <c r="F144" s="18">
        <v>0</v>
      </c>
      <c r="G144" s="18">
        <f t="shared" si="16"/>
        <v>2137</v>
      </c>
      <c r="H144" s="18">
        <f t="shared" si="17"/>
        <v>0</v>
      </c>
      <c r="I144" s="18">
        <f t="shared" si="18"/>
        <v>2137</v>
      </c>
      <c r="J144" s="24">
        <f t="shared" si="19"/>
        <v>0</v>
      </c>
    </row>
    <row r="145" spans="1:10" ht="15.75">
      <c r="A145" s="11" t="s">
        <v>198</v>
      </c>
      <c r="B145" s="17" t="s">
        <v>338</v>
      </c>
      <c r="C145" s="18">
        <v>1478</v>
      </c>
      <c r="D145" s="18">
        <v>12</v>
      </c>
      <c r="E145" s="18">
        <v>0</v>
      </c>
      <c r="F145" s="18">
        <v>0</v>
      </c>
      <c r="G145" s="18">
        <f t="shared" si="16"/>
        <v>1490</v>
      </c>
      <c r="H145" s="18">
        <f t="shared" si="17"/>
        <v>0</v>
      </c>
      <c r="I145" s="18">
        <f t="shared" si="18"/>
        <v>1490</v>
      </c>
      <c r="J145" s="24">
        <f t="shared" si="19"/>
        <v>0</v>
      </c>
    </row>
    <row r="146" spans="1:10" ht="15.75">
      <c r="A146" s="11" t="s">
        <v>198</v>
      </c>
      <c r="B146" s="17" t="s">
        <v>339</v>
      </c>
      <c r="C146" s="18">
        <v>1074</v>
      </c>
      <c r="D146" s="18">
        <v>63</v>
      </c>
      <c r="E146" s="18">
        <v>0</v>
      </c>
      <c r="F146" s="18">
        <v>0</v>
      </c>
      <c r="G146" s="18">
        <f t="shared" si="16"/>
        <v>1137</v>
      </c>
      <c r="H146" s="18">
        <f t="shared" si="17"/>
        <v>0</v>
      </c>
      <c r="I146" s="18">
        <f t="shared" si="18"/>
        <v>1137</v>
      </c>
      <c r="J146" s="24">
        <f t="shared" si="19"/>
        <v>0</v>
      </c>
    </row>
    <row r="147" spans="1:10" ht="15.75">
      <c r="A147" s="11" t="s">
        <v>198</v>
      </c>
      <c r="B147" s="17" t="s">
        <v>340</v>
      </c>
      <c r="C147" s="18">
        <v>3873</v>
      </c>
      <c r="D147" s="18">
        <v>259</v>
      </c>
      <c r="E147" s="18">
        <v>782</v>
      </c>
      <c r="F147" s="18">
        <v>737</v>
      </c>
      <c r="G147" s="18">
        <f t="shared" si="16"/>
        <v>4132</v>
      </c>
      <c r="H147" s="18">
        <f t="shared" si="17"/>
        <v>1519</v>
      </c>
      <c r="I147" s="18">
        <f t="shared" si="18"/>
        <v>5651</v>
      </c>
      <c r="J147" s="24">
        <f t="shared" si="19"/>
        <v>0.2688019819500973</v>
      </c>
    </row>
    <row r="148" spans="1:10" ht="15.75">
      <c r="A148" s="11" t="s">
        <v>198</v>
      </c>
      <c r="B148" s="17" t="s">
        <v>341</v>
      </c>
      <c r="C148" s="18">
        <v>1538</v>
      </c>
      <c r="D148" s="18">
        <v>33</v>
      </c>
      <c r="E148" s="18">
        <v>1156</v>
      </c>
      <c r="F148" s="18">
        <v>273</v>
      </c>
      <c r="G148" s="18">
        <f t="shared" si="16"/>
        <v>1571</v>
      </c>
      <c r="H148" s="18">
        <f t="shared" si="17"/>
        <v>1429</v>
      </c>
      <c r="I148" s="18">
        <f t="shared" si="18"/>
        <v>3000</v>
      </c>
      <c r="J148" s="24">
        <f t="shared" si="19"/>
        <v>0.47633333333333333</v>
      </c>
    </row>
    <row r="149" spans="1:10" ht="15.75">
      <c r="A149" s="11" t="s">
        <v>191</v>
      </c>
      <c r="B149" s="17" t="s">
        <v>342</v>
      </c>
      <c r="C149" s="18">
        <v>1656</v>
      </c>
      <c r="D149" s="18">
        <v>24</v>
      </c>
      <c r="E149" s="18">
        <v>0</v>
      </c>
      <c r="F149" s="18">
        <v>0</v>
      </c>
      <c r="G149" s="18">
        <f t="shared" si="16"/>
        <v>1680</v>
      </c>
      <c r="H149" s="18">
        <f t="shared" si="17"/>
        <v>0</v>
      </c>
      <c r="I149" s="18">
        <f t="shared" si="18"/>
        <v>1680</v>
      </c>
      <c r="J149" s="24">
        <f t="shared" si="19"/>
        <v>0</v>
      </c>
    </row>
    <row r="150" spans="1:10" ht="15.75">
      <c r="A150" s="11" t="s">
        <v>191</v>
      </c>
      <c r="B150" s="17" t="s">
        <v>343</v>
      </c>
      <c r="C150" s="18">
        <v>814</v>
      </c>
      <c r="D150" s="18">
        <v>373</v>
      </c>
      <c r="E150" s="18">
        <v>2</v>
      </c>
      <c r="F150" s="18">
        <v>12</v>
      </c>
      <c r="G150" s="18">
        <f t="shared" si="16"/>
        <v>1187</v>
      </c>
      <c r="H150" s="18">
        <f t="shared" si="17"/>
        <v>14</v>
      </c>
      <c r="I150" s="18">
        <f t="shared" si="18"/>
        <v>1201</v>
      </c>
      <c r="J150" s="24">
        <f t="shared" si="19"/>
        <v>1.1656952539550375E-2</v>
      </c>
    </row>
    <row r="151" spans="1:10" ht="15.75">
      <c r="A151" s="11" t="s">
        <v>205</v>
      </c>
      <c r="B151" s="17" t="s">
        <v>344</v>
      </c>
      <c r="C151" s="18">
        <v>6614</v>
      </c>
      <c r="D151" s="18">
        <v>546</v>
      </c>
      <c r="E151" s="18">
        <v>515</v>
      </c>
      <c r="F151" s="18">
        <v>1858</v>
      </c>
      <c r="G151" s="18">
        <f t="shared" si="16"/>
        <v>7160</v>
      </c>
      <c r="H151" s="18">
        <f t="shared" si="17"/>
        <v>2373</v>
      </c>
      <c r="I151" s="18">
        <f t="shared" si="18"/>
        <v>9533</v>
      </c>
      <c r="J151" s="24">
        <f t="shared" si="19"/>
        <v>0.24892478757998532</v>
      </c>
    </row>
    <row r="152" spans="1:10" ht="15.75">
      <c r="A152" s="11" t="s">
        <v>191</v>
      </c>
      <c r="B152" s="17" t="s">
        <v>345</v>
      </c>
      <c r="C152" s="18">
        <v>509</v>
      </c>
      <c r="D152" s="18">
        <v>0</v>
      </c>
      <c r="E152" s="18">
        <v>0</v>
      </c>
      <c r="F152" s="18">
        <v>0</v>
      </c>
      <c r="G152" s="18">
        <f t="shared" si="16"/>
        <v>509</v>
      </c>
      <c r="H152" s="18">
        <f t="shared" si="17"/>
        <v>0</v>
      </c>
      <c r="I152" s="18">
        <f t="shared" si="18"/>
        <v>509</v>
      </c>
      <c r="J152" s="24">
        <f t="shared" si="19"/>
        <v>0</v>
      </c>
    </row>
    <row r="153" spans="1:10" ht="15.75">
      <c r="A153" s="11" t="s">
        <v>191</v>
      </c>
      <c r="B153" s="17" t="s">
        <v>346</v>
      </c>
      <c r="C153" s="18">
        <v>1502</v>
      </c>
      <c r="D153" s="18">
        <v>17</v>
      </c>
      <c r="E153" s="18">
        <v>0</v>
      </c>
      <c r="F153" s="18">
        <v>0</v>
      </c>
      <c r="G153" s="18">
        <f t="shared" si="16"/>
        <v>1519</v>
      </c>
      <c r="H153" s="18">
        <f t="shared" si="17"/>
        <v>0</v>
      </c>
      <c r="I153" s="18">
        <f t="shared" si="18"/>
        <v>1519</v>
      </c>
      <c r="J153" s="24">
        <f t="shared" si="19"/>
        <v>0</v>
      </c>
    </row>
    <row r="154" spans="1:10" ht="15.75">
      <c r="A154" s="11" t="s">
        <v>198</v>
      </c>
      <c r="B154" s="17" t="s">
        <v>347</v>
      </c>
      <c r="C154" s="18">
        <v>1621</v>
      </c>
      <c r="D154" s="18">
        <v>207</v>
      </c>
      <c r="E154" s="18">
        <v>95</v>
      </c>
      <c r="F154" s="18">
        <v>626</v>
      </c>
      <c r="G154" s="18">
        <f t="shared" si="16"/>
        <v>1828</v>
      </c>
      <c r="H154" s="18">
        <f t="shared" si="17"/>
        <v>721</v>
      </c>
      <c r="I154" s="18">
        <f t="shared" si="18"/>
        <v>2549</v>
      </c>
      <c r="J154" s="24">
        <f t="shared" si="19"/>
        <v>0.28285602196939974</v>
      </c>
    </row>
    <row r="155" spans="1:10" ht="15.75">
      <c r="A155" s="11" t="s">
        <v>205</v>
      </c>
      <c r="B155" s="17" t="s">
        <v>348</v>
      </c>
      <c r="C155" s="18">
        <v>1390</v>
      </c>
      <c r="D155" s="18">
        <v>49</v>
      </c>
      <c r="E155" s="18">
        <v>3</v>
      </c>
      <c r="F155" s="18">
        <v>74</v>
      </c>
      <c r="G155" s="18">
        <f t="shared" si="16"/>
        <v>1439</v>
      </c>
      <c r="H155" s="18">
        <f t="shared" si="17"/>
        <v>77</v>
      </c>
      <c r="I155" s="18">
        <f t="shared" si="18"/>
        <v>1516</v>
      </c>
      <c r="J155" s="24">
        <f t="shared" si="19"/>
        <v>5.0791556728232191E-2</v>
      </c>
    </row>
    <row r="156" spans="1:10" ht="15.75">
      <c r="A156" s="11" t="s">
        <v>191</v>
      </c>
      <c r="B156" s="17" t="s">
        <v>349</v>
      </c>
      <c r="C156" s="18">
        <v>2635</v>
      </c>
      <c r="D156" s="18">
        <v>597</v>
      </c>
      <c r="E156" s="18">
        <v>616</v>
      </c>
      <c r="F156" s="18">
        <v>1013</v>
      </c>
      <c r="G156" s="18">
        <f t="shared" si="16"/>
        <v>3232</v>
      </c>
      <c r="H156" s="18">
        <f t="shared" si="17"/>
        <v>1629</v>
      </c>
      <c r="I156" s="18">
        <f t="shared" si="18"/>
        <v>4861</v>
      </c>
      <c r="J156" s="24">
        <f t="shared" si="19"/>
        <v>0.33511623122814238</v>
      </c>
    </row>
    <row r="157" spans="1:10" ht="15.75">
      <c r="A157" s="11" t="s">
        <v>225</v>
      </c>
      <c r="B157" s="17" t="s">
        <v>350</v>
      </c>
      <c r="C157" s="18">
        <v>0</v>
      </c>
      <c r="D157" s="18">
        <v>0</v>
      </c>
      <c r="E157" s="18">
        <v>451</v>
      </c>
      <c r="F157" s="18">
        <v>79</v>
      </c>
      <c r="G157" s="18">
        <f t="shared" si="16"/>
        <v>0</v>
      </c>
      <c r="H157" s="18">
        <f t="shared" si="17"/>
        <v>530</v>
      </c>
      <c r="I157" s="18">
        <f t="shared" si="18"/>
        <v>530</v>
      </c>
      <c r="J157" s="24">
        <f t="shared" si="19"/>
        <v>1</v>
      </c>
    </row>
    <row r="158" spans="1:10" ht="15.75">
      <c r="A158" s="11" t="s">
        <v>189</v>
      </c>
      <c r="B158" s="17" t="s">
        <v>351</v>
      </c>
      <c r="C158" s="18">
        <v>2084</v>
      </c>
      <c r="D158" s="18">
        <v>225</v>
      </c>
      <c r="E158" s="18">
        <v>545</v>
      </c>
      <c r="F158" s="18">
        <v>3047</v>
      </c>
      <c r="G158" s="18">
        <f t="shared" si="16"/>
        <v>2309</v>
      </c>
      <c r="H158" s="18">
        <f t="shared" si="17"/>
        <v>3592</v>
      </c>
      <c r="I158" s="18">
        <f t="shared" si="18"/>
        <v>5901</v>
      </c>
      <c r="J158" s="24">
        <f t="shared" si="19"/>
        <v>0.6087103880698187</v>
      </c>
    </row>
    <row r="159" spans="1:10" ht="15.75">
      <c r="A159" s="11" t="s">
        <v>205</v>
      </c>
      <c r="B159" s="17" t="s">
        <v>352</v>
      </c>
      <c r="C159" s="18">
        <v>343</v>
      </c>
      <c r="D159" s="18">
        <v>349</v>
      </c>
      <c r="E159" s="18">
        <v>1</v>
      </c>
      <c r="F159" s="18">
        <v>17</v>
      </c>
      <c r="G159" s="18">
        <f t="shared" si="16"/>
        <v>692</v>
      </c>
      <c r="H159" s="18">
        <f t="shared" si="17"/>
        <v>18</v>
      </c>
      <c r="I159" s="18">
        <f t="shared" si="18"/>
        <v>710</v>
      </c>
      <c r="J159" s="24">
        <f t="shared" si="19"/>
        <v>2.5352112676056339E-2</v>
      </c>
    </row>
    <row r="160" spans="1:10" ht="15.75">
      <c r="A160" s="11" t="s">
        <v>191</v>
      </c>
      <c r="B160" s="17" t="s">
        <v>353</v>
      </c>
      <c r="C160" s="18">
        <v>0</v>
      </c>
      <c r="D160" s="18">
        <v>0</v>
      </c>
      <c r="E160" s="18">
        <v>36</v>
      </c>
      <c r="F160" s="18">
        <v>13</v>
      </c>
      <c r="G160" s="18">
        <f t="shared" si="16"/>
        <v>0</v>
      </c>
      <c r="H160" s="18">
        <f t="shared" si="17"/>
        <v>49</v>
      </c>
      <c r="I160" s="18">
        <f t="shared" si="18"/>
        <v>49</v>
      </c>
      <c r="J160" s="24">
        <f t="shared" si="19"/>
        <v>1</v>
      </c>
    </row>
    <row r="161" spans="1:10" ht="15.75">
      <c r="A161" s="11" t="s">
        <v>191</v>
      </c>
      <c r="B161" s="17" t="s">
        <v>354</v>
      </c>
      <c r="C161" s="18">
        <v>4612</v>
      </c>
      <c r="D161" s="18">
        <v>717</v>
      </c>
      <c r="E161" s="18">
        <v>46</v>
      </c>
      <c r="F161" s="18">
        <v>252</v>
      </c>
      <c r="G161" s="18">
        <f t="shared" si="16"/>
        <v>5329</v>
      </c>
      <c r="H161" s="18">
        <f t="shared" si="17"/>
        <v>298</v>
      </c>
      <c r="I161" s="18">
        <f t="shared" si="18"/>
        <v>5627</v>
      </c>
      <c r="J161" s="24">
        <f t="shared" si="19"/>
        <v>5.2958947929625022E-2</v>
      </c>
    </row>
    <row r="162" spans="1:10" ht="15.75">
      <c r="A162" s="11" t="s">
        <v>189</v>
      </c>
      <c r="B162" s="17" t="s">
        <v>355</v>
      </c>
      <c r="C162" s="18">
        <v>0</v>
      </c>
      <c r="D162" s="18">
        <v>0</v>
      </c>
      <c r="E162" s="18">
        <v>31</v>
      </c>
      <c r="F162" s="18">
        <v>69</v>
      </c>
      <c r="G162" s="18">
        <f t="shared" ref="G162:G184" si="20">C162+D162</f>
        <v>0</v>
      </c>
      <c r="H162" s="18">
        <f t="shared" ref="H162:H184" si="21">E162+F162</f>
        <v>100</v>
      </c>
      <c r="I162" s="18">
        <f t="shared" ref="I162:I184" si="22">G162+H162</f>
        <v>100</v>
      </c>
      <c r="J162" s="24">
        <f t="shared" ref="J162:J184" si="23">H162/I162</f>
        <v>1</v>
      </c>
    </row>
    <row r="163" spans="1:10" ht="15.75">
      <c r="A163" s="11" t="s">
        <v>198</v>
      </c>
      <c r="B163" s="17" t="s">
        <v>356</v>
      </c>
      <c r="C163" s="18">
        <v>0</v>
      </c>
      <c r="D163" s="18">
        <v>0</v>
      </c>
      <c r="E163" s="18">
        <v>7</v>
      </c>
      <c r="F163" s="18">
        <v>6</v>
      </c>
      <c r="G163" s="18">
        <f t="shared" si="20"/>
        <v>0</v>
      </c>
      <c r="H163" s="18">
        <f t="shared" si="21"/>
        <v>13</v>
      </c>
      <c r="I163" s="18">
        <f t="shared" si="22"/>
        <v>13</v>
      </c>
      <c r="J163" s="24">
        <f t="shared" si="23"/>
        <v>1</v>
      </c>
    </row>
    <row r="164" spans="1:10" ht="15.75">
      <c r="A164" s="11" t="s">
        <v>205</v>
      </c>
      <c r="B164" s="17" t="s">
        <v>357</v>
      </c>
      <c r="C164" s="18">
        <v>0</v>
      </c>
      <c r="D164" s="18">
        <v>0</v>
      </c>
      <c r="E164" s="18">
        <v>37</v>
      </c>
      <c r="F164" s="18">
        <v>67</v>
      </c>
      <c r="G164" s="18">
        <f t="shared" si="20"/>
        <v>0</v>
      </c>
      <c r="H164" s="18">
        <f t="shared" si="21"/>
        <v>104</v>
      </c>
      <c r="I164" s="18">
        <f t="shared" si="22"/>
        <v>104</v>
      </c>
      <c r="J164" s="24">
        <f t="shared" si="23"/>
        <v>1</v>
      </c>
    </row>
    <row r="165" spans="1:10" ht="15.75">
      <c r="A165" s="11" t="s">
        <v>189</v>
      </c>
      <c r="B165" s="17" t="s">
        <v>358</v>
      </c>
      <c r="C165" s="18">
        <v>6</v>
      </c>
      <c r="D165" s="18">
        <v>0</v>
      </c>
      <c r="E165" s="18">
        <v>0</v>
      </c>
      <c r="F165" s="18">
        <v>0</v>
      </c>
      <c r="G165" s="18">
        <f t="shared" si="20"/>
        <v>6</v>
      </c>
      <c r="H165" s="18">
        <f t="shared" si="21"/>
        <v>0</v>
      </c>
      <c r="I165" s="18">
        <f t="shared" si="22"/>
        <v>6</v>
      </c>
      <c r="J165" s="24">
        <f t="shared" si="23"/>
        <v>0</v>
      </c>
    </row>
    <row r="166" spans="1:10" ht="15.75">
      <c r="A166" s="11" t="s">
        <v>189</v>
      </c>
      <c r="B166" s="17" t="s">
        <v>359</v>
      </c>
      <c r="C166" s="18">
        <v>0</v>
      </c>
      <c r="D166" s="18">
        <v>0</v>
      </c>
      <c r="E166" s="18">
        <v>47</v>
      </c>
      <c r="F166" s="18">
        <v>111</v>
      </c>
      <c r="G166" s="18">
        <f t="shared" si="20"/>
        <v>0</v>
      </c>
      <c r="H166" s="18">
        <f t="shared" si="21"/>
        <v>158</v>
      </c>
      <c r="I166" s="18">
        <f t="shared" si="22"/>
        <v>158</v>
      </c>
      <c r="J166" s="24">
        <f t="shared" si="23"/>
        <v>1</v>
      </c>
    </row>
    <row r="167" spans="1:10" ht="15.75">
      <c r="A167" s="11" t="s">
        <v>205</v>
      </c>
      <c r="B167" s="17" t="s">
        <v>360</v>
      </c>
      <c r="C167" s="18">
        <v>0</v>
      </c>
      <c r="D167" s="18">
        <v>0</v>
      </c>
      <c r="E167" s="18">
        <v>105</v>
      </c>
      <c r="F167" s="18">
        <v>32</v>
      </c>
      <c r="G167" s="18">
        <f t="shared" si="20"/>
        <v>0</v>
      </c>
      <c r="H167" s="18">
        <f t="shared" si="21"/>
        <v>137</v>
      </c>
      <c r="I167" s="18">
        <f t="shared" si="22"/>
        <v>137</v>
      </c>
      <c r="J167" s="24">
        <f t="shared" si="23"/>
        <v>1</v>
      </c>
    </row>
    <row r="168" spans="1:10" ht="15.75">
      <c r="A168" s="11" t="s">
        <v>191</v>
      </c>
      <c r="B168" s="17" t="s">
        <v>361</v>
      </c>
      <c r="C168" s="18">
        <v>0</v>
      </c>
      <c r="D168" s="18">
        <v>0</v>
      </c>
      <c r="E168" s="18">
        <v>129</v>
      </c>
      <c r="F168" s="18">
        <v>47</v>
      </c>
      <c r="G168" s="18">
        <f t="shared" si="20"/>
        <v>0</v>
      </c>
      <c r="H168" s="18">
        <f t="shared" si="21"/>
        <v>176</v>
      </c>
      <c r="I168" s="18">
        <f t="shared" si="22"/>
        <v>176</v>
      </c>
      <c r="J168" s="24">
        <f t="shared" si="23"/>
        <v>1</v>
      </c>
    </row>
    <row r="169" spans="1:10" ht="15.75">
      <c r="A169" s="11" t="s">
        <v>198</v>
      </c>
      <c r="B169" s="17" t="s">
        <v>362</v>
      </c>
      <c r="C169" s="18">
        <v>0</v>
      </c>
      <c r="D169" s="18">
        <v>0</v>
      </c>
      <c r="E169" s="18">
        <v>120</v>
      </c>
      <c r="F169" s="18">
        <v>148</v>
      </c>
      <c r="G169" s="18">
        <f t="shared" si="20"/>
        <v>0</v>
      </c>
      <c r="H169" s="18">
        <f t="shared" si="21"/>
        <v>268</v>
      </c>
      <c r="I169" s="18">
        <f t="shared" si="22"/>
        <v>268</v>
      </c>
      <c r="J169" s="24">
        <f t="shared" si="23"/>
        <v>1</v>
      </c>
    </row>
    <row r="170" spans="1:10" ht="15.75">
      <c r="A170" s="11" t="s">
        <v>205</v>
      </c>
      <c r="B170" s="17" t="s">
        <v>363</v>
      </c>
      <c r="C170" s="18">
        <v>0</v>
      </c>
      <c r="D170" s="18">
        <v>0</v>
      </c>
      <c r="E170" s="18">
        <v>132</v>
      </c>
      <c r="F170" s="18">
        <v>18</v>
      </c>
      <c r="G170" s="18">
        <f t="shared" si="20"/>
        <v>0</v>
      </c>
      <c r="H170" s="18">
        <f t="shared" si="21"/>
        <v>150</v>
      </c>
      <c r="I170" s="18">
        <f t="shared" si="22"/>
        <v>150</v>
      </c>
      <c r="J170" s="24">
        <f t="shared" si="23"/>
        <v>1</v>
      </c>
    </row>
    <row r="171" spans="1:10" ht="15.75">
      <c r="A171" s="11" t="s">
        <v>191</v>
      </c>
      <c r="B171" s="17" t="s">
        <v>364</v>
      </c>
      <c r="C171" s="18">
        <v>0</v>
      </c>
      <c r="D171" s="18">
        <v>0</v>
      </c>
      <c r="E171" s="18">
        <v>5</v>
      </c>
      <c r="F171" s="18">
        <v>23</v>
      </c>
      <c r="G171" s="18">
        <f t="shared" si="20"/>
        <v>0</v>
      </c>
      <c r="H171" s="18">
        <f t="shared" si="21"/>
        <v>28</v>
      </c>
      <c r="I171" s="18">
        <f t="shared" si="22"/>
        <v>28</v>
      </c>
      <c r="J171" s="24">
        <f t="shared" si="23"/>
        <v>1</v>
      </c>
    </row>
    <row r="172" spans="1:10" ht="15.75">
      <c r="A172" s="11" t="s">
        <v>198</v>
      </c>
      <c r="B172" s="17" t="s">
        <v>365</v>
      </c>
      <c r="C172" s="18">
        <v>79</v>
      </c>
      <c r="D172" s="18">
        <v>46</v>
      </c>
      <c r="E172" s="18">
        <v>22</v>
      </c>
      <c r="F172" s="18">
        <v>49</v>
      </c>
      <c r="G172" s="18">
        <f t="shared" si="20"/>
        <v>125</v>
      </c>
      <c r="H172" s="18">
        <f t="shared" si="21"/>
        <v>71</v>
      </c>
      <c r="I172" s="18">
        <f t="shared" si="22"/>
        <v>196</v>
      </c>
      <c r="J172" s="24">
        <f t="shared" si="23"/>
        <v>0.36224489795918369</v>
      </c>
    </row>
    <row r="173" spans="1:10" ht="15.75">
      <c r="A173" s="11" t="s">
        <v>189</v>
      </c>
      <c r="B173" s="17" t="s">
        <v>366</v>
      </c>
      <c r="C173" s="18">
        <v>10</v>
      </c>
      <c r="D173" s="18">
        <v>1</v>
      </c>
      <c r="E173" s="18">
        <v>0</v>
      </c>
      <c r="F173" s="18">
        <v>8</v>
      </c>
      <c r="G173" s="18">
        <f t="shared" si="20"/>
        <v>11</v>
      </c>
      <c r="H173" s="18">
        <f t="shared" si="21"/>
        <v>8</v>
      </c>
      <c r="I173" s="18">
        <f t="shared" si="22"/>
        <v>19</v>
      </c>
      <c r="J173" s="24">
        <f t="shared" si="23"/>
        <v>0.42105263157894735</v>
      </c>
    </row>
    <row r="174" spans="1:10" ht="15.75">
      <c r="A174" s="11" t="s">
        <v>198</v>
      </c>
      <c r="B174" s="17" t="s">
        <v>367</v>
      </c>
      <c r="C174" s="18">
        <v>0</v>
      </c>
      <c r="D174" s="18">
        <v>0</v>
      </c>
      <c r="E174" s="18">
        <v>58</v>
      </c>
      <c r="F174" s="18">
        <v>91</v>
      </c>
      <c r="G174" s="18">
        <f t="shared" si="20"/>
        <v>0</v>
      </c>
      <c r="H174" s="18">
        <f t="shared" si="21"/>
        <v>149</v>
      </c>
      <c r="I174" s="18">
        <f t="shared" si="22"/>
        <v>149</v>
      </c>
      <c r="J174" s="24">
        <f t="shared" si="23"/>
        <v>1</v>
      </c>
    </row>
    <row r="175" spans="1:10" ht="15.75">
      <c r="A175" s="11" t="s">
        <v>198</v>
      </c>
      <c r="B175" s="17" t="s">
        <v>368</v>
      </c>
      <c r="C175" s="18">
        <v>0</v>
      </c>
      <c r="D175" s="18">
        <v>0</v>
      </c>
      <c r="E175" s="18">
        <v>150</v>
      </c>
      <c r="F175" s="18">
        <v>305</v>
      </c>
      <c r="G175" s="18">
        <f t="shared" si="20"/>
        <v>0</v>
      </c>
      <c r="H175" s="18">
        <f t="shared" si="21"/>
        <v>455</v>
      </c>
      <c r="I175" s="18">
        <f t="shared" si="22"/>
        <v>455</v>
      </c>
      <c r="J175" s="24">
        <f t="shared" si="23"/>
        <v>1</v>
      </c>
    </row>
    <row r="176" spans="1:10" ht="15.75">
      <c r="A176" s="11" t="s">
        <v>198</v>
      </c>
      <c r="B176" s="17" t="s">
        <v>369</v>
      </c>
      <c r="C176" s="18">
        <v>600</v>
      </c>
      <c r="D176" s="18">
        <v>349</v>
      </c>
      <c r="E176" s="18">
        <v>0</v>
      </c>
      <c r="F176" s="18">
        <v>0</v>
      </c>
      <c r="G176" s="18">
        <f t="shared" si="20"/>
        <v>949</v>
      </c>
      <c r="H176" s="18">
        <f t="shared" si="21"/>
        <v>0</v>
      </c>
      <c r="I176" s="18">
        <f t="shared" si="22"/>
        <v>949</v>
      </c>
      <c r="J176" s="24">
        <f t="shared" si="23"/>
        <v>0</v>
      </c>
    </row>
    <row r="177" spans="1:10" ht="15.75">
      <c r="A177" s="11" t="s">
        <v>191</v>
      </c>
      <c r="B177" s="17" t="s">
        <v>370</v>
      </c>
      <c r="C177" s="18">
        <v>1046</v>
      </c>
      <c r="D177" s="18">
        <v>593</v>
      </c>
      <c r="E177" s="18">
        <v>0</v>
      </c>
      <c r="F177" s="18">
        <v>0</v>
      </c>
      <c r="G177" s="18">
        <f t="shared" si="20"/>
        <v>1639</v>
      </c>
      <c r="H177" s="18">
        <f t="shared" si="21"/>
        <v>0</v>
      </c>
      <c r="I177" s="18">
        <f t="shared" si="22"/>
        <v>1639</v>
      </c>
      <c r="J177" s="24">
        <f t="shared" si="23"/>
        <v>0</v>
      </c>
    </row>
    <row r="178" spans="1:10" ht="15.75">
      <c r="A178" s="11" t="s">
        <v>205</v>
      </c>
      <c r="B178" s="17" t="s">
        <v>371</v>
      </c>
      <c r="C178" s="18">
        <v>346</v>
      </c>
      <c r="D178" s="18">
        <v>347</v>
      </c>
      <c r="E178" s="18">
        <v>0</v>
      </c>
      <c r="F178" s="18">
        <v>0</v>
      </c>
      <c r="G178" s="18">
        <f t="shared" si="20"/>
        <v>693</v>
      </c>
      <c r="H178" s="18">
        <f t="shared" si="21"/>
        <v>0</v>
      </c>
      <c r="I178" s="18">
        <f t="shared" si="22"/>
        <v>693</v>
      </c>
      <c r="J178" s="24">
        <f t="shared" si="23"/>
        <v>0</v>
      </c>
    </row>
    <row r="179" spans="1:10" ht="15.75">
      <c r="A179" s="11" t="s">
        <v>189</v>
      </c>
      <c r="B179" s="17" t="s">
        <v>372</v>
      </c>
      <c r="C179" s="18">
        <v>133</v>
      </c>
      <c r="D179" s="18">
        <v>74</v>
      </c>
      <c r="E179" s="18">
        <v>0</v>
      </c>
      <c r="F179" s="18">
        <v>0</v>
      </c>
      <c r="G179" s="18">
        <f t="shared" si="20"/>
        <v>207</v>
      </c>
      <c r="H179" s="18">
        <f t="shared" si="21"/>
        <v>0</v>
      </c>
      <c r="I179" s="18">
        <f t="shared" si="22"/>
        <v>207</v>
      </c>
      <c r="J179" s="24">
        <f t="shared" si="23"/>
        <v>0</v>
      </c>
    </row>
    <row r="180" spans="1:10" ht="15.75">
      <c r="A180" s="11" t="s">
        <v>191</v>
      </c>
      <c r="B180" s="17" t="s">
        <v>373</v>
      </c>
      <c r="C180" s="18">
        <v>458</v>
      </c>
      <c r="D180" s="18">
        <v>500</v>
      </c>
      <c r="E180" s="18">
        <v>0</v>
      </c>
      <c r="F180" s="18">
        <v>0</v>
      </c>
      <c r="G180" s="18">
        <f t="shared" si="20"/>
        <v>958</v>
      </c>
      <c r="H180" s="18">
        <f t="shared" si="21"/>
        <v>0</v>
      </c>
      <c r="I180" s="18">
        <f t="shared" si="22"/>
        <v>958</v>
      </c>
      <c r="J180" s="24">
        <f t="shared" si="23"/>
        <v>0</v>
      </c>
    </row>
    <row r="181" spans="1:10" ht="15.75">
      <c r="A181" s="11" t="s">
        <v>225</v>
      </c>
      <c r="B181" s="17" t="s">
        <v>374</v>
      </c>
      <c r="C181" s="18">
        <v>807</v>
      </c>
      <c r="D181" s="18">
        <v>195</v>
      </c>
      <c r="E181" s="18">
        <v>0</v>
      </c>
      <c r="F181" s="18">
        <v>0</v>
      </c>
      <c r="G181" s="18">
        <f t="shared" si="20"/>
        <v>1002</v>
      </c>
      <c r="H181" s="18">
        <f t="shared" si="21"/>
        <v>0</v>
      </c>
      <c r="I181" s="18">
        <f t="shared" si="22"/>
        <v>1002</v>
      </c>
      <c r="J181" s="24">
        <f t="shared" si="23"/>
        <v>0</v>
      </c>
    </row>
    <row r="182" spans="1:10" ht="15.75">
      <c r="A182" s="11" t="s">
        <v>195</v>
      </c>
      <c r="B182" s="17" t="s">
        <v>375</v>
      </c>
      <c r="C182" s="18">
        <v>2073</v>
      </c>
      <c r="D182" s="18">
        <v>0</v>
      </c>
      <c r="E182" s="18">
        <v>0</v>
      </c>
      <c r="F182" s="18">
        <v>0</v>
      </c>
      <c r="G182" s="18">
        <f t="shared" si="20"/>
        <v>2073</v>
      </c>
      <c r="H182" s="18">
        <f t="shared" si="21"/>
        <v>0</v>
      </c>
      <c r="I182" s="18">
        <f t="shared" si="22"/>
        <v>2073</v>
      </c>
      <c r="J182" s="24">
        <f t="shared" si="23"/>
        <v>0</v>
      </c>
    </row>
    <row r="183" spans="1:10" ht="15.75">
      <c r="A183" s="11" t="s">
        <v>205</v>
      </c>
      <c r="B183" s="17" t="s">
        <v>376</v>
      </c>
      <c r="C183" s="18">
        <v>211</v>
      </c>
      <c r="D183" s="18">
        <v>0</v>
      </c>
      <c r="E183" s="18">
        <v>0</v>
      </c>
      <c r="F183" s="18">
        <v>0</v>
      </c>
      <c r="G183" s="18">
        <f t="shared" si="20"/>
        <v>211</v>
      </c>
      <c r="H183" s="18">
        <f t="shared" si="21"/>
        <v>0</v>
      </c>
      <c r="I183" s="18">
        <f t="shared" si="22"/>
        <v>211</v>
      </c>
      <c r="J183" s="24">
        <f t="shared" si="23"/>
        <v>0</v>
      </c>
    </row>
    <row r="184" spans="1:10" ht="15.75">
      <c r="A184" s="11" t="s">
        <v>191</v>
      </c>
      <c r="B184" s="19" t="s">
        <v>377</v>
      </c>
      <c r="C184" s="20">
        <v>789</v>
      </c>
      <c r="D184" s="20">
        <v>0</v>
      </c>
      <c r="E184" s="20">
        <v>0</v>
      </c>
      <c r="F184" s="20">
        <v>0</v>
      </c>
      <c r="G184" s="20">
        <f t="shared" si="20"/>
        <v>789</v>
      </c>
      <c r="H184" s="20">
        <f t="shared" si="21"/>
        <v>0</v>
      </c>
      <c r="I184" s="20">
        <f t="shared" si="22"/>
        <v>789</v>
      </c>
      <c r="J184" s="25">
        <f t="shared" si="23"/>
        <v>0</v>
      </c>
    </row>
    <row r="185" spans="1:10" ht="15.75">
      <c r="A185" s="11" t="s">
        <v>380</v>
      </c>
      <c r="B185" s="26"/>
      <c r="C185" s="28">
        <f>SUBTOTAL(109,[Undergrad FULL-TIME])</f>
        <v>443474</v>
      </c>
      <c r="D185" s="28">
        <f>SUBTOTAL(109,[Undergrad PART-TIME])</f>
        <v>129518</v>
      </c>
      <c r="E185" s="28">
        <f>SUBTOTAL(109,[Grad FULL-TIME])</f>
        <v>54732</v>
      </c>
      <c r="F185" s="28">
        <f>SUBTOTAL(109,[Grad PART-TIME])</f>
        <v>61280</v>
      </c>
      <c r="G185" s="28">
        <f>SUBTOTAL(109,[Total U])</f>
        <v>572992</v>
      </c>
      <c r="H185" s="28">
        <f>SUBTOTAL(109,[Total G])</f>
        <v>116012</v>
      </c>
      <c r="I185" s="28">
        <f>SUBTOTAL(109,[Tot Stu])</f>
        <v>689004</v>
      </c>
      <c r="J185" s="27">
        <f>SUBTOTAL(101,[% grad])</f>
        <v>0.23265927625660598</v>
      </c>
    </row>
  </sheetData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Answer to BMI and deli</vt:lpstr>
      <vt:lpstr>Subtotal answer to NJED</vt:lpstr>
      <vt:lpstr>table construct answer to PAED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2010-08-22T22:43:37Z</dcterms:created>
  <dcterms:modified xsi:type="dcterms:W3CDTF">2010-08-23T02:40:36Z</dcterms:modified>
</cp:coreProperties>
</file>